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Accueil" sheetId="1" r:id="rId1"/>
    <sheet name="liste des élèves" sheetId="2" r:id="rId2"/>
    <sheet name="Saisie résultats" sheetId="3" r:id="rId3"/>
    <sheet name="synthèse individuelle" sheetId="4" r:id="rId4"/>
    <sheet name="Synthèse classe" sheetId="5" r:id="rId5"/>
    <sheet name="Synthèse globale" sheetId="6" r:id="rId6"/>
    <sheet name="Scores-items" sheetId="7" r:id="rId7"/>
    <sheet name="Synthèse par items" sheetId="8" r:id="rId8"/>
    <sheet name="Groupes de besoin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<sst xmlns="http://schemas.openxmlformats.org/spreadsheetml/2006/main" count="143" uniqueCount="93">
  <si>
    <t>CONTENU DES ONGLETS</t>
  </si>
  <si>
    <t>Liste des élèves</t>
  </si>
  <si>
    <t>Compléter la liste des élèves.</t>
  </si>
  <si>
    <t>Saisie résultats</t>
  </si>
  <si>
    <t>Feuille de saisie des résultats à l'évaluation.</t>
  </si>
  <si>
    <t>Synthèse individuelle</t>
  </si>
  <si>
    <t>Tableau récapitulatif des résultats de l’élève</t>
  </si>
  <si>
    <t>Synthèse classe</t>
  </si>
  <si>
    <t>Tableau récapitulatif pour la classe des résultats individuels (en score et pourcentage) par champs.</t>
  </si>
  <si>
    <t>Synthèse globale classe</t>
  </si>
  <si>
    <t>Nombre d'élèves par groupes de niveau et médiane.</t>
  </si>
  <si>
    <t>Score items</t>
  </si>
  <si>
    <t>Score moyen de la classe par items.</t>
  </si>
  <si>
    <t>Synthèse par items</t>
  </si>
  <si>
    <t>Synthèse des résultats de la classe par compétences et par items.</t>
  </si>
  <si>
    <t>Groupes de besoin</t>
  </si>
  <si>
    <t>Constitution des groupes de besoin par compétences.</t>
  </si>
  <si>
    <t>NOM / Prénom</t>
  </si>
  <si>
    <t>Saisie des résultats</t>
  </si>
  <si>
    <t>code 1 : bonne réponse</t>
  </si>
  <si>
    <t>code 9 : autre réponse</t>
  </si>
  <si>
    <t>code 0 : absence de réponse</t>
  </si>
  <si>
    <t>code A : Absent</t>
  </si>
  <si>
    <t>Nom / Prénom</t>
  </si>
  <si>
    <t>SYNTHESE INDIVIDUELLE</t>
  </si>
  <si>
    <t>Elève :</t>
  </si>
  <si>
    <t>Sélectionner un élève</t>
  </si>
  <si>
    <t>Français</t>
  </si>
  <si>
    <t>Lecture outil</t>
  </si>
  <si>
    <t>Lire et comprendre une consigne simple.</t>
  </si>
  <si>
    <t>Ex.1</t>
  </si>
  <si>
    <t>Item(s)</t>
  </si>
  <si>
    <t>code</t>
  </si>
  <si>
    <t>Lire seul et comprendre un énoncé simple.</t>
  </si>
  <si>
    <t>Ex.2</t>
  </si>
  <si>
    <t>Lecture compréhension</t>
  </si>
  <si>
    <t>Lire un texte documentaire et manifester sa compréhension. (texte : le hérisson)</t>
  </si>
  <si>
    <t>Ex.3</t>
  </si>
  <si>
    <t>Lire un texte documentaire et manifester sa compréhension. (texte : le sanglier)</t>
  </si>
  <si>
    <t>Ex.4</t>
  </si>
  <si>
    <t>Lire un texte narratif et manifester sa compréhension, identifier les personnages, les événements et les circonstances. (texte 1)</t>
  </si>
  <si>
    <t>Ex.5</t>
  </si>
  <si>
    <t>Lire un texte narratif et manifester sa compréhension, identifier les personnages, les événements et les circonstances. (texte2)</t>
  </si>
  <si>
    <t>Ex.6</t>
  </si>
  <si>
    <t>FLUENCE</t>
  </si>
  <si>
    <t>score</t>
  </si>
  <si>
    <t>Lire avec aisance , rapidement, sans erreurs, avec une intonation adaptée.</t>
  </si>
  <si>
    <t xml:space="preserve">Synthèse des résultats </t>
  </si>
  <si>
    <t>Elève(s) ayant entre 0 et 15 items réussis</t>
  </si>
  <si>
    <t>Moins de 33 %</t>
  </si>
  <si>
    <t>Elève(s) ayant entre 16 et 23 items réussis</t>
  </si>
  <si>
    <t>De 33% à 50%</t>
  </si>
  <si>
    <t>Elève(s) ayant entre 24 et 31 items réussis</t>
  </si>
  <si>
    <t>De 50 à 66%</t>
  </si>
  <si>
    <t>Elève(s) ayant entre 32 et 47 items réussis</t>
  </si>
  <si>
    <t>66% et plus</t>
  </si>
  <si>
    <r>
      <rPr>
        <b/>
        <sz val="10"/>
        <rFont val="Arial"/>
        <family val="2"/>
      </rPr>
      <t xml:space="preserve">Lire et comprendre une consigne simple
</t>
    </r>
    <r>
      <rPr>
        <sz val="10"/>
        <rFont val="Arial"/>
        <family val="2"/>
      </rPr>
      <t xml:space="preserve">
Ex. 2
</t>
    </r>
    <r>
      <rPr>
        <b/>
        <sz val="10"/>
        <rFont val="Arial"/>
        <family val="2"/>
      </rPr>
      <t xml:space="preserve">
/ 6</t>
    </r>
  </si>
  <si>
    <r>
      <rPr>
        <b/>
        <sz val="10"/>
        <rFont val="Arial"/>
        <family val="2"/>
      </rPr>
      <t xml:space="preserve">Lire seul et comprendre un énoncé simple
</t>
    </r>
    <r>
      <rPr>
        <sz val="10"/>
        <rFont val="Arial"/>
        <family val="2"/>
      </rPr>
      <t xml:space="preserve">
Ex. 3
</t>
    </r>
    <r>
      <rPr>
        <b/>
        <sz val="10"/>
        <rFont val="Arial"/>
        <family val="2"/>
      </rPr>
      <t>/ 2</t>
    </r>
  </si>
  <si>
    <t>Lecture Outil
/ 8</t>
  </si>
  <si>
    <r>
      <rPr>
        <b/>
        <sz val="10"/>
        <rFont val="Arial"/>
        <family val="2"/>
      </rPr>
      <t xml:space="preserve">Lire un texte documentaire et manifester sa compréhension. </t>
    </r>
    <r>
      <rPr>
        <sz val="10"/>
        <rFont val="Arial"/>
        <family val="2"/>
      </rPr>
      <t xml:space="preserve">(texte : le hérisson)                                                     </t>
    </r>
    <r>
      <rPr>
        <b/>
        <sz val="10"/>
        <rFont val="Arial"/>
        <family val="2"/>
      </rPr>
      <t xml:space="preserve"> /8</t>
    </r>
  </si>
  <si>
    <r>
      <rPr>
        <b/>
        <sz val="10"/>
        <rFont val="Arial"/>
        <family val="2"/>
      </rPr>
      <t xml:space="preserve">Lire un texte documentaire et manifester sa compréhension. </t>
    </r>
    <r>
      <rPr>
        <sz val="10"/>
        <rFont val="Arial"/>
        <family val="2"/>
      </rPr>
      <t xml:space="preserve">(texte : le sanglier)                                                                                  </t>
    </r>
    <r>
      <rPr>
        <b/>
        <sz val="10"/>
        <rFont val="Arial"/>
        <family val="2"/>
      </rPr>
      <t xml:space="preserve"> /4</t>
    </r>
  </si>
  <si>
    <r>
      <rPr>
        <b/>
        <sz val="10"/>
        <rFont val="Arial"/>
        <family val="2"/>
      </rPr>
      <t xml:space="preserve">Lire un texte narratif et manifester sa compréhension, identifier les personnages, les événements et les circonstances. </t>
    </r>
    <r>
      <rPr>
        <sz val="10"/>
        <rFont val="Arial"/>
        <family val="2"/>
      </rPr>
      <t xml:space="preserve">(texte 1)                     </t>
    </r>
    <r>
      <rPr>
        <b/>
        <sz val="10"/>
        <rFont val="Arial"/>
        <family val="2"/>
      </rPr>
      <t xml:space="preserve"> /10</t>
    </r>
  </si>
  <si>
    <r>
      <rPr>
        <b/>
        <sz val="10"/>
        <rFont val="Arial"/>
        <family val="2"/>
      </rPr>
      <t xml:space="preserve">Lire un texte narratif et manifester sa compréhension, identifier les personnages, les événements et les circonstances. </t>
    </r>
    <r>
      <rPr>
        <sz val="10"/>
        <rFont val="Arial"/>
        <family val="2"/>
      </rPr>
      <t xml:space="preserve">(texte2)                             </t>
    </r>
    <r>
      <rPr>
        <b/>
        <sz val="10"/>
        <rFont val="Arial"/>
        <family val="2"/>
      </rPr>
      <t>/9</t>
    </r>
    <r>
      <rPr>
        <sz val="10"/>
        <rFont val="Arial"/>
        <family val="2"/>
      </rPr>
      <t xml:space="preserve"> </t>
    </r>
  </si>
  <si>
    <t>Lecture Compréhension
/ 31</t>
  </si>
  <si>
    <t>Global                                /39</t>
  </si>
  <si>
    <t>GLOBAL
/ 39</t>
  </si>
  <si>
    <t>Synthèse classe ou école CM1</t>
  </si>
  <si>
    <t>F
R
A
N
C
A
I
S</t>
  </si>
  <si>
    <t>Taux de Réussite</t>
  </si>
  <si>
    <t>Moins de 33%</t>
  </si>
  <si>
    <t>Nombre d'items réussis</t>
  </si>
  <si>
    <r>
      <rPr>
        <sz val="10"/>
        <rFont val="Symbol"/>
        <family val="1"/>
      </rPr>
      <t xml:space="preserve">0 £ </t>
    </r>
    <r>
      <rPr>
        <sz val="10"/>
        <rFont val="Arial"/>
        <family val="2"/>
      </rPr>
      <t>nb</t>
    </r>
    <r>
      <rPr>
        <sz val="10"/>
        <rFont val="Symbol"/>
        <family val="1"/>
      </rPr>
      <t xml:space="preserve">   £ 13</t>
    </r>
  </si>
  <si>
    <r>
      <rPr>
        <sz val="10"/>
        <rFont val="Symbol"/>
        <family val="1"/>
      </rPr>
      <t xml:space="preserve">14 £ </t>
    </r>
    <r>
      <rPr>
        <sz val="10"/>
        <rFont val="Arial"/>
        <family val="2"/>
      </rPr>
      <t>nb</t>
    </r>
    <r>
      <rPr>
        <sz val="10"/>
        <rFont val="Symbol"/>
        <family val="1"/>
      </rPr>
      <t xml:space="preserve">   £ 19</t>
    </r>
  </si>
  <si>
    <r>
      <rPr>
        <sz val="10"/>
        <rFont val="Symbol"/>
        <family val="1"/>
      </rPr>
      <t xml:space="preserve">20 £ </t>
    </r>
    <r>
      <rPr>
        <sz val="10"/>
        <rFont val="Arial"/>
        <family val="2"/>
      </rPr>
      <t>nb</t>
    </r>
    <r>
      <rPr>
        <sz val="10"/>
        <rFont val="Symbol"/>
        <family val="1"/>
      </rPr>
      <t xml:space="preserve">   £ 26</t>
    </r>
  </si>
  <si>
    <r>
      <rPr>
        <sz val="10"/>
        <rFont val="Symbol"/>
        <family val="1"/>
      </rPr>
      <t xml:space="preserve">27 £ </t>
    </r>
    <r>
      <rPr>
        <sz val="10"/>
        <rFont val="Arial"/>
        <family val="2"/>
      </rPr>
      <t>nb</t>
    </r>
    <r>
      <rPr>
        <sz val="10"/>
        <rFont val="Symbol"/>
        <family val="1"/>
      </rPr>
      <t xml:space="preserve">   £ 39</t>
    </r>
  </si>
  <si>
    <t>Nombre d'élèves</t>
  </si>
  <si>
    <t>Pourcentage d'élèves</t>
  </si>
  <si>
    <t>Médiane</t>
  </si>
  <si>
    <t>Tri par items (moyenne du groupe)</t>
  </si>
  <si>
    <t>SYNTHESE DES RESULTATS DU GROUPE</t>
  </si>
  <si>
    <t>COMPETENCES</t>
  </si>
  <si>
    <t>Pourcentage de réussites</t>
  </si>
  <si>
    <t>Item</t>
  </si>
  <si>
    <t>Pourcentage de réussite par item</t>
  </si>
  <si>
    <t>LECTURE OUTIL</t>
  </si>
  <si>
    <t>LECTURE COMPREHENSION</t>
  </si>
  <si>
    <t>Lire et comprendre une consigne simple</t>
  </si>
  <si>
    <t>Lire seul et comprendre un énoncé simple</t>
  </si>
  <si>
    <r>
      <rPr>
        <b/>
        <sz val="10"/>
        <rFont val="Arial"/>
        <family val="2"/>
      </rPr>
      <t xml:space="preserve">Lire un texte documentaire et manifester sa compréhension. </t>
    </r>
    <r>
      <rPr>
        <sz val="10"/>
        <rFont val="Arial"/>
        <family val="2"/>
      </rPr>
      <t xml:space="preserve">(texte : le hérisson)         </t>
    </r>
  </si>
  <si>
    <r>
      <rPr>
        <b/>
        <sz val="10"/>
        <color indexed="8"/>
        <rFont val="Arial"/>
        <family val="2"/>
      </rPr>
      <t xml:space="preserve">Lire un texte documentaire et manifester sa compréhension. </t>
    </r>
    <r>
      <rPr>
        <sz val="10"/>
        <color indexed="8"/>
        <rFont val="Arial"/>
        <family val="2"/>
      </rPr>
      <t>(texte : le sanglier)</t>
    </r>
  </si>
  <si>
    <r>
      <rPr>
        <b/>
        <sz val="10"/>
        <color indexed="8"/>
        <rFont val="Arial"/>
        <family val="2"/>
      </rPr>
      <t xml:space="preserve">Lire un texte narratif et manifester sa compréhension, identifier les personnages, les événements et les circonstances. </t>
    </r>
    <r>
      <rPr>
        <sz val="10"/>
        <color indexed="8"/>
        <rFont val="Arial"/>
        <family val="2"/>
      </rPr>
      <t>(texte 1)</t>
    </r>
  </si>
  <si>
    <r>
      <rPr>
        <b/>
        <sz val="10"/>
        <color indexed="8"/>
        <rFont val="Arial"/>
        <family val="2"/>
      </rPr>
      <t xml:space="preserve">Lire un texte narratif et manifester sa compréhension, identifier les personnages, les événements et les circonstances. </t>
    </r>
    <r>
      <rPr>
        <sz val="10"/>
        <color indexed="8"/>
        <rFont val="Arial"/>
        <family val="2"/>
      </rPr>
      <t>(texte2)</t>
    </r>
  </si>
  <si>
    <t>De 33% à 49%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</si>
</sst>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\ %"/>
    <numFmt numFmtId="166" formatCode="0.0"/>
    <numFmt numFmtId="167" formatCode="0"/>
    <numFmt numFmtId="168" formatCode="#"/>
    <numFmt numFmtId="169" formatCode="0.0%"/>
    <numFmt numFmtId="170" formatCode="HH:MM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u val="single"/>
      <sz val="9"/>
      <color indexed="12"/>
      <name val="Arial"/>
      <family val="2"/>
    </font>
    <font>
      <sz val="12"/>
      <name val="Arial"/>
      <family val="2"/>
    </font>
    <font>
      <u val="single"/>
      <sz val="14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sz val="9"/>
      <color indexed="9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</cellStyleXfs>
  <cellXfs count="202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left" vertical="top" wrapText="1"/>
    </xf>
    <xf numFmtId="164" fontId="8" fillId="0" borderId="1" xfId="20" applyNumberFormat="1" applyFont="1" applyFill="1" applyBorder="1" applyAlignment="1" applyProtection="1">
      <alignment horizontal="left" vertical="center" wrapText="1"/>
      <protection/>
    </xf>
    <xf numFmtId="164" fontId="10" fillId="0" borderId="1" xfId="0" applyFont="1" applyFill="1" applyBorder="1" applyAlignment="1" applyProtection="1">
      <alignment horizontal="left" vertical="center" wrapText="1"/>
      <protection/>
    </xf>
    <xf numFmtId="164" fontId="1" fillId="0" borderId="2" xfId="0" applyFont="1" applyFill="1" applyBorder="1" applyAlignment="1" applyProtection="1">
      <alignment horizontal="left" vertical="center" wrapText="1"/>
      <protection/>
    </xf>
    <xf numFmtId="164" fontId="11" fillId="0" borderId="1" xfId="20" applyNumberFormat="1" applyFont="1" applyFill="1" applyBorder="1" applyAlignment="1" applyProtection="1">
      <alignment horizontal="left" vertical="center" wrapText="1"/>
      <protection/>
    </xf>
    <xf numFmtId="164" fontId="1" fillId="0" borderId="0" xfId="0" applyFont="1" applyFill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left" vertical="center" wrapText="1"/>
      <protection/>
    </xf>
    <xf numFmtId="164" fontId="1" fillId="0" borderId="0" xfId="0" applyFont="1" applyBorder="1" applyAlignment="1" applyProtection="1">
      <alignment horizontal="left" vertical="center" wrapText="1"/>
      <protection/>
    </xf>
    <xf numFmtId="164" fontId="12" fillId="0" borderId="3" xfId="0" applyFont="1" applyBorder="1" applyAlignment="1">
      <alignment horizontal="center"/>
    </xf>
    <xf numFmtId="164" fontId="7" fillId="6" borderId="4" xfId="0" applyFont="1" applyFill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/>
    </xf>
    <xf numFmtId="164" fontId="0" fillId="5" borderId="5" xfId="0" applyFont="1" applyFill="1" applyBorder="1" applyAlignment="1" applyProtection="1">
      <alignment horizontal="left"/>
      <protection locked="0"/>
    </xf>
    <xf numFmtId="164" fontId="7" fillId="5" borderId="5" xfId="0" applyFont="1" applyFill="1" applyBorder="1" applyAlignment="1" applyProtection="1">
      <alignment horizontal="left" vertical="top"/>
      <protection locked="0"/>
    </xf>
    <xf numFmtId="164" fontId="0" fillId="0" borderId="5" xfId="0" applyFont="1" applyFill="1" applyBorder="1" applyAlignment="1" applyProtection="1">
      <alignment horizontal="left"/>
      <protection locked="0"/>
    </xf>
    <xf numFmtId="164" fontId="0" fillId="0" borderId="0" xfId="0" applyAlignment="1">
      <alignment horizontal="center"/>
    </xf>
    <xf numFmtId="164" fontId="5" fillId="0" borderId="5" xfId="0" applyFont="1" applyBorder="1" applyAlignment="1">
      <alignment horizontal="center"/>
    </xf>
    <xf numFmtId="164" fontId="7" fillId="6" borderId="6" xfId="0" applyFont="1" applyFill="1" applyBorder="1" applyAlignment="1">
      <alignment horizontal="left" vertical="center"/>
    </xf>
    <xf numFmtId="164" fontId="7" fillId="6" borderId="7" xfId="0" applyFont="1" applyFill="1" applyBorder="1" applyAlignment="1">
      <alignment horizontal="left" vertical="center"/>
    </xf>
    <xf numFmtId="164" fontId="7" fillId="6" borderId="8" xfId="0" applyFont="1" applyFill="1" applyBorder="1" applyAlignment="1">
      <alignment horizontal="left" vertical="center"/>
    </xf>
    <xf numFmtId="164" fontId="7" fillId="6" borderId="9" xfId="0" applyFont="1" applyFill="1" applyBorder="1" applyAlignment="1">
      <alignment horizontal="left" vertical="center"/>
    </xf>
    <xf numFmtId="164" fontId="7" fillId="6" borderId="10" xfId="0" applyFont="1" applyFill="1" applyBorder="1" applyAlignment="1">
      <alignment horizontal="left" vertical="center"/>
    </xf>
    <xf numFmtId="164" fontId="7" fillId="6" borderId="5" xfId="0" applyFont="1" applyFill="1" applyBorder="1" applyAlignment="1">
      <alignment horizontal="center"/>
    </xf>
    <xf numFmtId="164" fontId="5" fillId="7" borderId="5" xfId="0" applyFont="1" applyFill="1" applyBorder="1" applyAlignment="1">
      <alignment horizontal="center"/>
    </xf>
    <xf numFmtId="164" fontId="5" fillId="8" borderId="5" xfId="0" applyFont="1" applyFill="1" applyBorder="1" applyAlignment="1">
      <alignment horizontal="center"/>
    </xf>
    <xf numFmtId="164" fontId="7" fillId="0" borderId="5" xfId="0" applyFont="1" applyBorder="1" applyAlignment="1">
      <alignment horizontal="center" vertical="center" wrapText="1"/>
    </xf>
    <xf numFmtId="164" fontId="0" fillId="0" borderId="5" xfId="0" applyBorder="1" applyAlignment="1" applyProtection="1">
      <alignment wrapText="1"/>
      <protection hidden="1"/>
    </xf>
    <xf numFmtId="164" fontId="0" fillId="9" borderId="5" xfId="0" applyFill="1" applyBorder="1" applyAlignment="1" applyProtection="1">
      <alignment horizontal="center"/>
      <protection locked="0"/>
    </xf>
    <xf numFmtId="164" fontId="0" fillId="10" borderId="5" xfId="0" applyFill="1" applyBorder="1" applyAlignment="1" applyProtection="1">
      <alignment horizontal="center"/>
      <protection locked="0"/>
    </xf>
    <xf numFmtId="165" fontId="0" fillId="11" borderId="1" xfId="0" applyNumberFormat="1" applyFill="1" applyBorder="1" applyAlignment="1">
      <alignment horizontal="center"/>
    </xf>
    <xf numFmtId="166" fontId="12" fillId="1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  <xf numFmtId="164" fontId="5" fillId="0" borderId="5" xfId="0" applyFont="1" applyBorder="1" applyAlignment="1">
      <alignment horizontal="center" vertical="center"/>
    </xf>
    <xf numFmtId="164" fontId="5" fillId="0" borderId="3" xfId="0" applyFont="1" applyBorder="1" applyAlignment="1">
      <alignment vertical="center"/>
    </xf>
    <xf numFmtId="164" fontId="5" fillId="0" borderId="3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3" fillId="12" borderId="3" xfId="0" applyFont="1" applyFill="1" applyBorder="1" applyAlignment="1" applyProtection="1">
      <alignment horizontal="center"/>
      <protection hidden="1"/>
    </xf>
    <xf numFmtId="164" fontId="13" fillId="0" borderId="0" xfId="0" applyFont="1" applyFill="1" applyBorder="1" applyAlignment="1" applyProtection="1">
      <alignment horizontal="center"/>
      <protection hidden="1"/>
    </xf>
    <xf numFmtId="164" fontId="0" fillId="0" borderId="0" xfId="0" applyBorder="1" applyAlignment="1">
      <alignment/>
    </xf>
    <xf numFmtId="164" fontId="14" fillId="13" borderId="5" xfId="0" applyFont="1" applyFill="1" applyBorder="1" applyAlignment="1">
      <alignment horizontal="right" vertical="center" textRotation="255" wrapText="1"/>
    </xf>
    <xf numFmtId="164" fontId="15" fillId="14" borderId="5" xfId="0" applyFont="1" applyFill="1" applyBorder="1" applyAlignment="1">
      <alignment horizontal="center" vertical="center"/>
    </xf>
    <xf numFmtId="164" fontId="13" fillId="14" borderId="5" xfId="0" applyFont="1" applyFill="1" applyBorder="1" applyAlignment="1">
      <alignment horizontal="center" vertical="center" wrapText="1"/>
    </xf>
    <xf numFmtId="165" fontId="0" fillId="0" borderId="1" xfId="19" applyFont="1" applyFill="1" applyBorder="1" applyAlignment="1" applyProtection="1">
      <alignment horizontal="center" vertical="center" wrapText="1"/>
      <protection/>
    </xf>
    <xf numFmtId="164" fontId="7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wrapText="1"/>
    </xf>
    <xf numFmtId="164" fontId="16" fillId="0" borderId="5" xfId="0" applyFont="1" applyBorder="1" applyAlignment="1">
      <alignment horizontal="center" wrapText="1"/>
    </xf>
    <xf numFmtId="164" fontId="16" fillId="0" borderId="5" xfId="0" applyFont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0" xfId="0" applyBorder="1" applyAlignment="1">
      <alignment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5" fontId="13" fillId="14" borderId="5" xfId="19" applyFont="1" applyFill="1" applyBorder="1" applyAlignment="1" applyProtection="1">
      <alignment horizontal="center" vertical="center"/>
      <protection/>
    </xf>
    <xf numFmtId="164" fontId="0" fillId="0" borderId="5" xfId="0" applyBorder="1" applyAlignment="1">
      <alignment horizontal="center" wrapText="1"/>
    </xf>
    <xf numFmtId="164" fontId="0" fillId="0" borderId="5" xfId="0" applyBorder="1" applyAlignment="1">
      <alignment/>
    </xf>
    <xf numFmtId="164" fontId="0" fillId="0" borderId="0" xfId="0" applyBorder="1" applyAlignment="1">
      <alignment vertical="center"/>
    </xf>
    <xf numFmtId="164" fontId="15" fillId="15" borderId="5" xfId="0" applyFont="1" applyFill="1" applyBorder="1" applyAlignment="1">
      <alignment horizontal="center" vertical="center" wrapText="1"/>
    </xf>
    <xf numFmtId="164" fontId="13" fillId="15" borderId="5" xfId="0" applyFont="1" applyFill="1" applyBorder="1" applyAlignment="1">
      <alignment horizontal="center" vertical="center" wrapText="1"/>
    </xf>
    <xf numFmtId="165" fontId="0" fillId="0" borderId="1" xfId="19" applyFont="1" applyFill="1" applyBorder="1" applyAlignment="1" applyProtection="1">
      <alignment horizontal="center" vertical="center"/>
      <protection/>
    </xf>
    <xf numFmtId="164" fontId="0" fillId="0" borderId="1" xfId="0" applyFont="1" applyBorder="1" applyAlignment="1">
      <alignment horizontal="center" wrapText="1"/>
    </xf>
    <xf numFmtId="164" fontId="17" fillId="12" borderId="5" xfId="0" applyFont="1" applyFill="1" applyBorder="1" applyAlignment="1">
      <alignment horizontal="center" vertical="center"/>
    </xf>
    <xf numFmtId="165" fontId="13" fillId="15" borderId="5" xfId="19" applyFont="1" applyFill="1" applyBorder="1" applyAlignment="1" applyProtection="1">
      <alignment horizontal="center" vertical="center"/>
      <protection/>
    </xf>
    <xf numFmtId="165" fontId="17" fillId="12" borderId="5" xfId="19" applyFont="1" applyFill="1" applyBorder="1" applyAlignment="1" applyProtection="1">
      <alignment horizontal="center" vertical="center"/>
      <protection/>
    </xf>
    <xf numFmtId="164" fontId="0" fillId="16" borderId="1" xfId="0" applyFont="1" applyFill="1" applyBorder="1" applyAlignment="1">
      <alignment horizontal="center" vertical="center"/>
    </xf>
    <xf numFmtId="164" fontId="0" fillId="16" borderId="1" xfId="0" applyFill="1" applyBorder="1" applyAlignment="1">
      <alignment horizontal="center" vertical="center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18" fillId="7" borderId="5" xfId="0" applyFont="1" applyFill="1" applyBorder="1" applyAlignment="1" applyProtection="1">
      <alignment horizontal="center" vertical="center" wrapText="1"/>
      <protection hidden="1"/>
    </xf>
    <xf numFmtId="164" fontId="0" fillId="0" borderId="0" xfId="0" applyBorder="1" applyAlignment="1">
      <alignment horizontal="center" vertical="center" wrapText="1"/>
    </xf>
    <xf numFmtId="164" fontId="18" fillId="0" borderId="0" xfId="0" applyFont="1" applyFill="1" applyBorder="1" applyAlignment="1" applyProtection="1">
      <alignment horizontal="center" vertical="center" wrapText="1"/>
      <protection hidden="1"/>
    </xf>
    <xf numFmtId="164" fontId="18" fillId="7" borderId="0" xfId="0" applyFont="1" applyFill="1" applyBorder="1" applyAlignment="1" applyProtection="1">
      <alignment horizontal="center" vertical="center" wrapText="1"/>
      <protection hidden="1"/>
    </xf>
    <xf numFmtId="164" fontId="18" fillId="17" borderId="0" xfId="0" applyFont="1" applyFill="1" applyBorder="1" applyAlignment="1" applyProtection="1">
      <alignment horizontal="center" vertical="center" wrapText="1"/>
      <protection hidden="1"/>
    </xf>
    <xf numFmtId="164" fontId="10" fillId="15" borderId="5" xfId="0" applyFont="1" applyFill="1" applyBorder="1" applyAlignment="1" applyProtection="1">
      <alignment horizontal="center" vertical="center" wrapText="1"/>
      <protection hidden="1"/>
    </xf>
    <xf numFmtId="164" fontId="19" fillId="17" borderId="11" xfId="0" applyFont="1" applyFill="1" applyBorder="1" applyAlignment="1" applyProtection="1">
      <alignment/>
      <protection hidden="1"/>
    </xf>
    <xf numFmtId="164" fontId="19" fillId="17" borderId="12" xfId="0" applyFont="1" applyFill="1" applyBorder="1" applyAlignment="1" applyProtection="1">
      <alignment horizontal="center" vertical="center"/>
      <protection hidden="1"/>
    </xf>
    <xf numFmtId="165" fontId="19" fillId="17" borderId="13" xfId="0" applyNumberFormat="1" applyFont="1" applyFill="1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5" fontId="19" fillId="17" borderId="0" xfId="0" applyNumberFormat="1" applyFont="1" applyFill="1" applyBorder="1" applyAlignment="1" applyProtection="1">
      <alignment horizontal="center"/>
      <protection hidden="1"/>
    </xf>
    <xf numFmtId="165" fontId="19" fillId="0" borderId="0" xfId="0" applyNumberFormat="1" applyFont="1" applyFill="1" applyBorder="1" applyAlignment="1" applyProtection="1">
      <alignment horizontal="center"/>
      <protection hidden="1"/>
    </xf>
    <xf numFmtId="164" fontId="19" fillId="17" borderId="5" xfId="0" applyFont="1" applyFill="1" applyBorder="1" applyAlignment="1" applyProtection="1">
      <alignment/>
      <protection hidden="1"/>
    </xf>
    <xf numFmtId="164" fontId="19" fillId="17" borderId="14" xfId="0" applyFont="1" applyFill="1" applyBorder="1" applyAlignment="1" applyProtection="1">
      <alignment horizontal="center" vertical="center"/>
      <protection hidden="1"/>
    </xf>
    <xf numFmtId="165" fontId="19" fillId="17" borderId="5" xfId="0" applyNumberFormat="1" applyFont="1" applyFill="1" applyBorder="1" applyAlignment="1" applyProtection="1">
      <alignment horizontal="center" vertical="center"/>
      <protection hidden="1"/>
    </xf>
    <xf numFmtId="165" fontId="19" fillId="17" borderId="5" xfId="0" applyNumberFormat="1" applyFont="1" applyFill="1" applyBorder="1" applyAlignment="1" applyProtection="1">
      <alignment horizont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20" fillId="0" borderId="0" xfId="0" applyFont="1" applyFill="1" applyBorder="1" applyAlignment="1" applyProtection="1">
      <alignment horizontal="center" vertical="center"/>
      <protection hidden="1"/>
    </xf>
    <xf numFmtId="164" fontId="15" fillId="0" borderId="0" xfId="0" applyFont="1" applyFill="1" applyBorder="1" applyAlignment="1" applyProtection="1">
      <alignment horizontal="center" vertical="center"/>
      <protection hidden="1"/>
    </xf>
    <xf numFmtId="165" fontId="15" fillId="0" borderId="0" xfId="0" applyNumberFormat="1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vertical="center"/>
      <protection hidden="1"/>
    </xf>
    <xf numFmtId="164" fontId="1" fillId="17" borderId="0" xfId="0" applyFont="1" applyFill="1" applyBorder="1" applyAlignment="1" applyProtection="1">
      <alignment vertical="center"/>
      <protection hidden="1"/>
    </xf>
    <xf numFmtId="164" fontId="20" fillId="0" borderId="0" xfId="0" applyFont="1" applyFill="1" applyBorder="1" applyAlignment="1" applyProtection="1">
      <alignment vertical="center"/>
      <protection hidden="1"/>
    </xf>
    <xf numFmtId="164" fontId="22" fillId="14" borderId="5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 applyProtection="1">
      <alignment horizontal="center" vertical="center" wrapText="1"/>
      <protection hidden="1"/>
    </xf>
    <xf numFmtId="164" fontId="22" fillId="15" borderId="5" xfId="0" applyFont="1" applyFill="1" applyBorder="1" applyAlignment="1" applyProtection="1">
      <alignment horizontal="center" vertical="center" wrapText="1"/>
      <protection hidden="1"/>
    </xf>
    <xf numFmtId="164" fontId="22" fillId="0" borderId="1" xfId="0" applyFont="1" applyFill="1" applyBorder="1" applyAlignment="1" applyProtection="1">
      <alignment horizontal="center" vertical="center" wrapText="1"/>
      <protection hidden="1"/>
    </xf>
    <xf numFmtId="164" fontId="22" fillId="18" borderId="5" xfId="0" applyFont="1" applyFill="1" applyBorder="1" applyAlignment="1" applyProtection="1">
      <alignment horizontal="center" vertical="center" wrapText="1"/>
      <protection hidden="1"/>
    </xf>
    <xf numFmtId="164" fontId="0" fillId="0" borderId="0" xfId="0" applyFill="1" applyBorder="1" applyAlignment="1">
      <alignment horizontal="center" vertical="center" wrapText="1"/>
    </xf>
    <xf numFmtId="164" fontId="22" fillId="17" borderId="0" xfId="0" applyFont="1" applyFill="1" applyBorder="1" applyAlignment="1" applyProtection="1">
      <alignment horizontal="center" vertical="center" wrapText="1"/>
      <protection hidden="1"/>
    </xf>
    <xf numFmtId="164" fontId="18" fillId="19" borderId="0" xfId="0" applyFont="1" applyFill="1" applyBorder="1" applyAlignment="1" applyProtection="1">
      <alignment horizontal="center" vertical="center" wrapText="1"/>
      <protection hidden="1"/>
    </xf>
    <xf numFmtId="164" fontId="18" fillId="0" borderId="0" xfId="0" applyFont="1" applyFill="1" applyBorder="1" applyAlignment="1" applyProtection="1">
      <alignment horizontal="left" vertical="center"/>
      <protection hidden="1"/>
    </xf>
    <xf numFmtId="164" fontId="22" fillId="17" borderId="13" xfId="0" applyFont="1" applyFill="1" applyBorder="1" applyAlignment="1" applyProtection="1">
      <alignment horizontal="center" vertical="center" wrapText="1"/>
      <protection hidden="1"/>
    </xf>
    <xf numFmtId="164" fontId="22" fillId="14" borderId="13" xfId="0" applyFont="1" applyFill="1" applyBorder="1" applyAlignment="1" applyProtection="1">
      <alignment horizontal="center" vertical="center" wrapText="1"/>
      <protection hidden="1"/>
    </xf>
    <xf numFmtId="164" fontId="22" fillId="17" borderId="5" xfId="0" applyFont="1" applyFill="1" applyBorder="1" applyAlignment="1" applyProtection="1">
      <alignment horizontal="center" vertical="center" wrapText="1"/>
      <protection hidden="1"/>
    </xf>
    <xf numFmtId="164" fontId="22" fillId="15" borderId="13" xfId="0" applyFont="1" applyFill="1" applyBorder="1" applyAlignment="1" applyProtection="1">
      <alignment horizontal="center" vertical="center" wrapText="1"/>
      <protection hidden="1"/>
    </xf>
    <xf numFmtId="164" fontId="22" fillId="20" borderId="1" xfId="0" applyFont="1" applyFill="1" applyBorder="1" applyAlignment="1" applyProtection="1">
      <alignment horizontal="center" vertical="center" wrapText="1"/>
      <protection hidden="1"/>
    </xf>
    <xf numFmtId="164" fontId="22" fillId="18" borderId="13" xfId="0" applyFont="1" applyFill="1" applyBorder="1" applyAlignment="1" applyProtection="1">
      <alignment horizontal="center" vertical="center" wrapText="1"/>
      <protection hidden="1"/>
    </xf>
    <xf numFmtId="164" fontId="18" fillId="17" borderId="0" xfId="0" applyFont="1" applyFill="1" applyBorder="1" applyAlignment="1" applyProtection="1">
      <alignment horizontal="center" textRotation="90" wrapText="1"/>
      <protection hidden="1"/>
    </xf>
    <xf numFmtId="164" fontId="20" fillId="19" borderId="13" xfId="0" applyFont="1" applyFill="1" applyBorder="1" applyAlignment="1" applyProtection="1">
      <alignment horizontal="center" textRotation="90" wrapText="1"/>
      <protection hidden="1"/>
    </xf>
    <xf numFmtId="164" fontId="20" fillId="19" borderId="11" xfId="0" applyFont="1" applyFill="1" applyBorder="1" applyAlignment="1" applyProtection="1">
      <alignment horizontal="center" textRotation="90" wrapText="1"/>
      <protection hidden="1"/>
    </xf>
    <xf numFmtId="164" fontId="23" fillId="0" borderId="0" xfId="0" applyFont="1" applyFill="1" applyBorder="1" applyAlignment="1" applyProtection="1">
      <alignment vertical="center"/>
      <protection hidden="1"/>
    </xf>
    <xf numFmtId="164" fontId="24" fillId="0" borderId="0" xfId="0" applyFont="1" applyFill="1" applyBorder="1" applyAlignment="1" applyProtection="1">
      <alignment horizontal="center" vertical="center"/>
      <protection hidden="1"/>
    </xf>
    <xf numFmtId="164" fontId="25" fillId="9" borderId="14" xfId="0" applyFont="1" applyFill="1" applyBorder="1" applyAlignment="1" applyProtection="1">
      <alignment horizontal="center" vertical="center"/>
      <protection hidden="1"/>
    </xf>
    <xf numFmtId="167" fontId="23" fillId="9" borderId="5" xfId="0" applyNumberFormat="1" applyFont="1" applyFill="1" applyBorder="1" applyAlignment="1" applyProtection="1">
      <alignment horizontal="center" vertical="center"/>
      <protection hidden="1"/>
    </xf>
    <xf numFmtId="165" fontId="23" fillId="9" borderId="5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/>
      <protection hidden="1"/>
    </xf>
    <xf numFmtId="166" fontId="23" fillId="21" borderId="1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167" fontId="23" fillId="17" borderId="0" xfId="0" applyNumberFormat="1" applyFont="1" applyFill="1" applyBorder="1" applyAlignment="1" applyProtection="1">
      <alignment horizontal="center"/>
      <protection hidden="1"/>
    </xf>
    <xf numFmtId="167" fontId="23" fillId="0" borderId="0" xfId="0" applyNumberFormat="1" applyFont="1" applyFill="1" applyBorder="1" applyAlignment="1" applyProtection="1">
      <alignment horizontal="center" vertical="center"/>
      <protection hidden="1"/>
    </xf>
    <xf numFmtId="166" fontId="23" fillId="0" borderId="0" xfId="0" applyNumberFormat="1" applyFont="1" applyFill="1" applyBorder="1" applyAlignment="1" applyProtection="1">
      <alignment horizontal="center" vertical="center"/>
      <protection hidden="1"/>
    </xf>
    <xf numFmtId="167" fontId="23" fillId="9" borderId="13" xfId="0" applyNumberFormat="1" applyFont="1" applyFill="1" applyBorder="1" applyAlignment="1" applyProtection="1">
      <alignment horizontal="center" vertical="center"/>
      <protection hidden="1"/>
    </xf>
    <xf numFmtId="165" fontId="23" fillId="9" borderId="13" xfId="0" applyNumberFormat="1" applyFont="1" applyFill="1" applyBorder="1" applyAlignment="1" applyProtection="1">
      <alignment horizontal="center" vertical="center"/>
      <protection hidden="1"/>
    </xf>
    <xf numFmtId="164" fontId="1" fillId="0" borderId="5" xfId="0" applyFont="1" applyFill="1" applyBorder="1" applyAlignment="1" applyProtection="1">
      <alignment horizontal="center" vertical="center"/>
      <protection hidden="1"/>
    </xf>
    <xf numFmtId="164" fontId="25" fillId="22" borderId="14" xfId="0" applyFont="1" applyFill="1" applyBorder="1" applyAlignment="1" applyProtection="1">
      <alignment horizontal="center" vertical="center" wrapText="1"/>
      <protection hidden="1"/>
    </xf>
    <xf numFmtId="164" fontId="22" fillId="17" borderId="5" xfId="0" applyFont="1" applyFill="1" applyBorder="1" applyAlignment="1" applyProtection="1">
      <alignment horizontal="center" vertical="center"/>
      <protection hidden="1"/>
    </xf>
    <xf numFmtId="165" fontId="22" fillId="17" borderId="5" xfId="0" applyNumberFormat="1" applyFont="1" applyFill="1" applyBorder="1" applyAlignment="1" applyProtection="1">
      <alignment horizontal="center" vertical="center"/>
      <protection hidden="1"/>
    </xf>
    <xf numFmtId="165" fontId="22" fillId="17" borderId="0" xfId="0" applyNumberFormat="1" applyFont="1" applyFill="1" applyBorder="1" applyAlignment="1" applyProtection="1">
      <alignment horizontal="center" vertical="center"/>
      <protection hidden="1"/>
    </xf>
    <xf numFmtId="164" fontId="22" fillId="17" borderId="5" xfId="0" applyNumberFormat="1" applyFont="1" applyFill="1" applyBorder="1" applyAlignment="1" applyProtection="1">
      <alignment horizontal="center" vertical="center"/>
      <protection hidden="1"/>
    </xf>
    <xf numFmtId="165" fontId="23" fillId="0" borderId="5" xfId="0" applyNumberFormat="1" applyFont="1" applyFill="1" applyBorder="1" applyAlignment="1" applyProtection="1">
      <alignment horizontal="center" vertical="center"/>
      <protection hidden="1"/>
    </xf>
    <xf numFmtId="164" fontId="22" fillId="9" borderId="5" xfId="0" applyFont="1" applyFill="1" applyBorder="1" applyAlignment="1" applyProtection="1">
      <alignment horizontal="center" vertical="center"/>
      <protection hidden="1"/>
    </xf>
    <xf numFmtId="168" fontId="22" fillId="0" borderId="1" xfId="0" applyNumberFormat="1" applyFont="1" applyFill="1" applyBorder="1" applyAlignment="1" applyProtection="1">
      <alignment horizontal="center" vertical="center"/>
      <protection hidden="1"/>
    </xf>
    <xf numFmtId="169" fontId="22" fillId="17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Font="1" applyFill="1" applyBorder="1" applyAlignment="1" applyProtection="1">
      <alignment horizontal="center" vertical="center"/>
      <protection hidden="1"/>
    </xf>
    <xf numFmtId="164" fontId="0" fillId="17" borderId="0" xfId="0" applyFill="1" applyAlignment="1" applyProtection="1">
      <alignment/>
      <protection hidden="1"/>
    </xf>
    <xf numFmtId="164" fontId="0" fillId="17" borderId="0" xfId="0" applyFill="1" applyAlignment="1" applyProtection="1">
      <alignment horizontal="center" vertical="center"/>
      <protection hidden="1"/>
    </xf>
    <xf numFmtId="170" fontId="0" fillId="17" borderId="0" xfId="0" applyNumberFormat="1" applyFill="1" applyAlignment="1" applyProtection="1">
      <alignment/>
      <protection hidden="1"/>
    </xf>
    <xf numFmtId="164" fontId="26" fillId="22" borderId="5" xfId="0" applyFont="1" applyFill="1" applyBorder="1" applyAlignment="1" applyProtection="1">
      <alignment horizontal="center" vertical="center" wrapText="1"/>
      <protection hidden="1"/>
    </xf>
    <xf numFmtId="165" fontId="22" fillId="23" borderId="5" xfId="0" applyNumberFormat="1" applyFont="1" applyFill="1" applyBorder="1" applyAlignment="1" applyProtection="1">
      <alignment horizontal="center" vertical="center" wrapText="1"/>
      <protection hidden="1"/>
    </xf>
    <xf numFmtId="165" fontId="1" fillId="23" borderId="5" xfId="0" applyNumberFormat="1" applyFont="1" applyFill="1" applyBorder="1" applyAlignment="1" applyProtection="1">
      <alignment horizontal="center" vertical="center"/>
      <protection hidden="1"/>
    </xf>
    <xf numFmtId="164" fontId="1" fillId="23" borderId="5" xfId="0" applyFont="1" applyFill="1" applyBorder="1" applyAlignment="1" applyProtection="1">
      <alignment horizontal="center" vertical="center"/>
      <protection hidden="1"/>
    </xf>
    <xf numFmtId="164" fontId="27" fillId="23" borderId="5" xfId="0" applyFont="1" applyFill="1" applyBorder="1" applyAlignment="1" applyProtection="1">
      <alignment horizontal="center" vertical="center"/>
      <protection hidden="1"/>
    </xf>
    <xf numFmtId="167" fontId="0" fillId="0" borderId="5" xfId="0" applyNumberFormat="1" applyBorder="1" applyAlignment="1" applyProtection="1">
      <alignment horizontal="center" vertical="center"/>
      <protection hidden="1"/>
    </xf>
    <xf numFmtId="165" fontId="0" fillId="0" borderId="5" xfId="19" applyFill="1" applyBorder="1" applyAlignment="1" applyProtection="1">
      <alignment horizontal="center" vertical="center"/>
      <protection hidden="1"/>
    </xf>
    <xf numFmtId="165" fontId="22" fillId="22" borderId="5" xfId="0" applyNumberFormat="1" applyFont="1" applyFill="1" applyBorder="1" applyAlignment="1" applyProtection="1">
      <alignment horizontal="center" vertical="center" wrapText="1"/>
      <protection hidden="1"/>
    </xf>
    <xf numFmtId="165" fontId="0" fillId="22" borderId="14" xfId="19" applyFill="1" applyBorder="1" applyAlignment="1" applyProtection="1">
      <alignment horizontal="center" vertical="center"/>
      <protection hidden="1"/>
    </xf>
    <xf numFmtId="165" fontId="0" fillId="22" borderId="15" xfId="19" applyFill="1" applyBorder="1" applyAlignment="1" applyProtection="1">
      <alignment horizontal="center" vertical="center"/>
      <protection hidden="1"/>
    </xf>
    <xf numFmtId="165" fontId="0" fillId="22" borderId="16" xfId="19" applyFill="1" applyBorder="1" applyAlignment="1" applyProtection="1">
      <alignment horizontal="center" vertical="center"/>
      <protection hidden="1"/>
    </xf>
    <xf numFmtId="167" fontId="0" fillId="0" borderId="5" xfId="19" applyNumberFormat="1" applyFill="1" applyBorder="1" applyAlignment="1" applyProtection="1">
      <alignment horizontal="center" vertical="center"/>
      <protection hidden="1"/>
    </xf>
    <xf numFmtId="164" fontId="28" fillId="0" borderId="0" xfId="0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4" fontId="29" fillId="19" borderId="17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>
      <alignment horizontal="center"/>
    </xf>
    <xf numFmtId="164" fontId="29" fillId="19" borderId="5" xfId="0" applyFont="1" applyFill="1" applyBorder="1" applyAlignment="1" applyProtection="1">
      <alignment horizontal="center" vertical="center"/>
      <protection hidden="1"/>
    </xf>
    <xf numFmtId="164" fontId="30" fillId="24" borderId="0" xfId="0" applyFont="1" applyFill="1" applyBorder="1" applyAlignment="1">
      <alignment horizontal="center" vertical="center"/>
    </xf>
    <xf numFmtId="164" fontId="22" fillId="25" borderId="3" xfId="0" applyFont="1" applyFill="1" applyBorder="1" applyAlignment="1">
      <alignment horizontal="center" vertical="center" wrapText="1"/>
    </xf>
    <xf numFmtId="164" fontId="22" fillId="25" borderId="18" xfId="0" applyFont="1" applyFill="1" applyBorder="1" applyAlignment="1">
      <alignment horizontal="center" vertical="center" wrapText="1"/>
    </xf>
    <xf numFmtId="164" fontId="22" fillId="25" borderId="1" xfId="0" applyFont="1" applyFill="1" applyBorder="1" applyAlignment="1">
      <alignment horizontal="center" vertical="center" wrapText="1"/>
    </xf>
    <xf numFmtId="165" fontId="31" fillId="13" borderId="4" xfId="19" applyFont="1" applyFill="1" applyBorder="1" applyAlignment="1" applyProtection="1">
      <alignment horizontal="center" vertical="center" textRotation="255"/>
      <protection/>
    </xf>
    <xf numFmtId="164" fontId="26" fillId="14" borderId="19" xfId="0" applyFont="1" applyFill="1" applyBorder="1" applyAlignment="1">
      <alignment horizontal="center" vertical="center" wrapText="1" shrinkToFit="1"/>
    </xf>
    <xf numFmtId="165" fontId="21" fillId="14" borderId="3" xfId="19" applyFont="1" applyFill="1" applyBorder="1" applyAlignment="1" applyProtection="1">
      <alignment horizontal="center" vertical="center"/>
      <protection/>
    </xf>
    <xf numFmtId="164" fontId="1" fillId="0" borderId="3" xfId="0" applyFont="1" applyBorder="1" applyAlignment="1">
      <alignment horizontal="left" vertical="center" wrapText="1"/>
    </xf>
    <xf numFmtId="165" fontId="21" fillId="14" borderId="3" xfId="19" applyNumberFormat="1" applyFont="1" applyFill="1" applyBorder="1" applyAlignment="1" applyProtection="1">
      <alignment horizontal="center" vertical="center"/>
      <protection/>
    </xf>
    <xf numFmtId="164" fontId="32" fillId="0" borderId="1" xfId="0" applyFont="1" applyBorder="1" applyAlignment="1">
      <alignment horizontal="center"/>
    </xf>
    <xf numFmtId="165" fontId="21" fillId="0" borderId="1" xfId="19" applyFont="1" applyFill="1" applyBorder="1" applyAlignment="1" applyProtection="1">
      <alignment horizontal="center"/>
      <protection/>
    </xf>
    <xf numFmtId="164" fontId="0" fillId="0" borderId="20" xfId="0" applyBorder="1" applyAlignment="1">
      <alignment/>
    </xf>
    <xf numFmtId="164" fontId="0" fillId="0" borderId="0" xfId="0" applyBorder="1" applyAlignment="1">
      <alignment/>
    </xf>
    <xf numFmtId="164" fontId="33" fillId="0" borderId="3" xfId="0" applyFont="1" applyBorder="1" applyAlignment="1">
      <alignment vertical="center" wrapText="1"/>
    </xf>
    <xf numFmtId="164" fontId="26" fillId="15" borderId="19" xfId="0" applyFont="1" applyFill="1" applyBorder="1" applyAlignment="1">
      <alignment horizontal="center" vertical="center" wrapText="1"/>
    </xf>
    <xf numFmtId="165" fontId="31" fillId="15" borderId="3" xfId="19" applyFont="1" applyFill="1" applyBorder="1" applyAlignment="1" applyProtection="1">
      <alignment horizontal="center" vertical="center"/>
      <protection/>
    </xf>
    <xf numFmtId="164" fontId="1" fillId="0" borderId="3" xfId="0" applyFont="1" applyBorder="1" applyAlignment="1">
      <alignment horizontal="center" vertical="center" wrapText="1"/>
    </xf>
    <xf numFmtId="165" fontId="21" fillId="15" borderId="3" xfId="19" applyNumberFormat="1" applyFont="1" applyFill="1" applyBorder="1" applyAlignment="1" applyProtection="1">
      <alignment horizontal="center" vertical="center"/>
      <protection/>
    </xf>
    <xf numFmtId="164" fontId="1" fillId="0" borderId="3" xfId="0" applyFont="1" applyBorder="1" applyAlignment="1">
      <alignment vertical="center" wrapText="1"/>
    </xf>
    <xf numFmtId="165" fontId="21" fillId="24" borderId="3" xfId="19" applyNumberFormat="1" applyFont="1" applyFill="1" applyBorder="1" applyAlignment="1" applyProtection="1">
      <alignment horizontal="center" vertical="center"/>
      <protection/>
    </xf>
    <xf numFmtId="164" fontId="0" fillId="0" borderId="21" xfId="0" applyBorder="1" applyAlignment="1">
      <alignment/>
    </xf>
    <xf numFmtId="164" fontId="15" fillId="14" borderId="4" xfId="0" applyFont="1" applyFill="1" applyBorder="1" applyAlignment="1">
      <alignment horizontal="center"/>
    </xf>
    <xf numFmtId="164" fontId="21" fillId="15" borderId="4" xfId="0" applyFont="1" applyFill="1" applyBorder="1" applyAlignment="1">
      <alignment horizontal="center"/>
    </xf>
    <xf numFmtId="164" fontId="18" fillId="14" borderId="22" xfId="0" applyFont="1" applyFill="1" applyBorder="1" applyAlignment="1">
      <alignment horizontal="center" vertical="center" wrapText="1"/>
    </xf>
    <xf numFmtId="164" fontId="22" fillId="15" borderId="22" xfId="0" applyFont="1" applyFill="1" applyBorder="1" applyAlignment="1">
      <alignment horizontal="center" vertical="center" wrapText="1"/>
    </xf>
    <xf numFmtId="164" fontId="34" fillId="15" borderId="22" xfId="0" applyFont="1" applyFill="1" applyBorder="1" applyAlignment="1">
      <alignment horizontal="center" vertical="center" wrapText="1"/>
    </xf>
    <xf numFmtId="165" fontId="35" fillId="23" borderId="23" xfId="0" applyNumberFormat="1" applyFont="1" applyFill="1" applyBorder="1" applyAlignment="1" applyProtection="1">
      <alignment horizontal="center" vertical="center"/>
      <protection hidden="1"/>
    </xf>
    <xf numFmtId="164" fontId="1" fillId="26" borderId="13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>
      <alignment/>
    </xf>
    <xf numFmtId="164" fontId="1" fillId="27" borderId="13" xfId="0" applyFont="1" applyFill="1" applyBorder="1" applyAlignment="1" applyProtection="1">
      <alignment horizontal="center" vertical="center"/>
      <protection hidden="1"/>
    </xf>
    <xf numFmtId="164" fontId="1" fillId="28" borderId="24" xfId="0" applyFont="1" applyFill="1" applyBorder="1" applyAlignment="1" applyProtection="1">
      <alignment horizontal="center" vertical="center"/>
      <protection hidden="1"/>
    </xf>
    <xf numFmtId="164" fontId="1" fillId="29" borderId="13" xfId="0" applyFont="1" applyFill="1" applyBorder="1" applyAlignment="1" applyProtection="1">
      <alignment horizontal="center" vertical="center"/>
      <protection hidden="1"/>
    </xf>
    <xf numFmtId="164" fontId="0" fillId="0" borderId="25" xfId="0" applyBorder="1" applyAlignment="1">
      <alignment/>
    </xf>
    <xf numFmtId="165" fontId="0" fillId="0" borderId="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groupe1" xfId="21"/>
    <cellStyle name="Groupe2" xfId="22"/>
    <cellStyle name="Groupe3" xfId="23"/>
    <cellStyle name="Groupe4" xfId="24"/>
  </cellStyles>
  <dxfs count="4">
    <dxf>
      <font>
        <b val="0"/>
        <sz val="11"/>
        <color rgb="FF000000"/>
      </font>
      <fill>
        <patternFill patternType="solid">
          <fgColor rgb="FF008080"/>
          <bgColor rgb="FF339966"/>
        </patternFill>
      </fill>
      <border/>
    </dxf>
    <dxf>
      <font>
        <b val="0"/>
        <sz val="11"/>
        <color rgb="FF000000"/>
      </font>
      <fill>
        <patternFill patternType="solid">
          <fgColor rgb="FF00CCCC"/>
          <bgColor rgb="FF00CCFF"/>
        </patternFill>
      </fill>
      <border/>
    </dxf>
    <dxf>
      <font>
        <b val="0"/>
        <sz val="11"/>
        <color rgb="FF000000"/>
      </font>
      <fill>
        <patternFill patternType="solid">
          <fgColor rgb="FFFDB94D"/>
          <bgColor rgb="FFFFCC00"/>
        </patternFill>
      </fill>
      <border/>
    </dxf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66"/>
      <rgbColor rgb="00FF00FF"/>
      <rgbColor rgb="0000CCCC"/>
      <rgbColor rgb="00800000"/>
      <rgbColor rgb="00008000"/>
      <rgbColor rgb="00000080"/>
      <rgbColor rgb="00808000"/>
      <rgbColor rgb="00800080"/>
      <rgbColor rgb="00008080"/>
      <rgbColor rgb="00C0C0C0"/>
      <rgbColor rgb="0059C5C7"/>
      <rgbColor rgb="00ADC5E7"/>
      <rgbColor rgb="00993366"/>
      <rgbColor rgb="00EEEEEE"/>
      <rgbColor rgb="00CCFFFF"/>
      <rgbColor rgb="00660066"/>
      <rgbColor rgb="00BCE4E5"/>
      <rgbColor rgb="000066CC"/>
      <rgbColor rgb="00CCCCFF"/>
      <rgbColor rgb="00000080"/>
      <rgbColor rgb="00FF00FF"/>
      <rgbColor rgb="00BEE3D3"/>
      <rgbColor rgb="0087D1D1"/>
      <rgbColor rgb="00800080"/>
      <rgbColor rgb="00800000"/>
      <rgbColor rgb="00008080"/>
      <rgbColor rgb="000000FF"/>
      <rgbColor rgb="0000CCFF"/>
      <rgbColor rgb="00E6E6FF"/>
      <rgbColor rgb="00CCFFCC"/>
      <rgbColor rgb="00FFF9AE"/>
      <rgbColor rgb="0083CAFF"/>
      <rgbColor rgb="00D9D9D9"/>
      <rgbColor rgb="00C6D9F1"/>
      <rgbColor rgb="00FDB94D"/>
      <rgbColor rgb="003366FF"/>
      <rgbColor rgb="0033CCCC"/>
      <rgbColor rgb="0099FF99"/>
      <rgbColor rgb="00FFCC00"/>
      <rgbColor rgb="00FF9900"/>
      <rgbColor rgb="00FF6600"/>
      <rgbColor rgb="00666699"/>
      <rgbColor rgb="0065C295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85725</xdr:rowOff>
    </xdr:from>
    <xdr:to>
      <xdr:col>9</xdr:col>
      <xdr:colOff>628650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6848475" y="276225"/>
          <a:ext cx="295275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ebreton\Desktop\RENTREE%202017\2018.2019\EVALUATIONS\CM1\eval_CM1saisie_re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élèves"/>
      <sheetName val="Saisie résultats"/>
      <sheetName val="Synth-indiv"/>
      <sheetName val="Synthèse élèves CP"/>
      <sheetName val="Synthèse école"/>
      <sheetName val="Graph4"/>
      <sheetName val="Graph1"/>
      <sheetName val="Graph2"/>
      <sheetName val="Graph3"/>
      <sheetName val="Score-items"/>
      <sheetName val="synthèse par items"/>
      <sheetName val="Groupes besoin"/>
      <sheetName val="Feuil1"/>
    </sheetNames>
    <sheetDataSet>
      <sheetData sheetId="1">
        <row r="12">
          <cell r="B12" t="str">
            <v>gerard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iste%20des%20&#233;l&#232;ves" TargetMode="External" /><Relationship Id="rId2" Type="http://schemas.openxmlformats.org/officeDocument/2006/relationships/hyperlink" Target="Saisie%20r&#233;sultats" TargetMode="External" /><Relationship Id="rId3" Type="http://schemas.openxmlformats.org/officeDocument/2006/relationships/hyperlink" Target="synth&#232;se%20individuelle" TargetMode="External" /><Relationship Id="rId4" Type="http://schemas.openxmlformats.org/officeDocument/2006/relationships/hyperlink" Target="Synth&#232;se%20classe" TargetMode="External" /><Relationship Id="rId5" Type="http://schemas.openxmlformats.org/officeDocument/2006/relationships/hyperlink" Target="Synth&#232;se%20globale" TargetMode="External" /><Relationship Id="rId6" Type="http://schemas.openxmlformats.org/officeDocument/2006/relationships/hyperlink" Target="Scores-items" TargetMode="External" /><Relationship Id="rId7" Type="http://schemas.openxmlformats.org/officeDocument/2006/relationships/hyperlink" Target="Synth&#232;se%20par%20items" TargetMode="External" /><Relationship Id="rId8" Type="http://schemas.openxmlformats.org/officeDocument/2006/relationships/hyperlink" Target="Groupes%20de%20besoin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="95" zoomScaleNormal="95" workbookViewId="0" topLeftCell="A1">
      <selection activeCell="B9" sqref="B9"/>
    </sheetView>
  </sheetViews>
  <sheetFormatPr defaultColWidth="8.00390625" defaultRowHeight="15"/>
  <cols>
    <col min="1" max="1" width="28.57421875" style="1" customWidth="1"/>
    <col min="2" max="2" width="67.7109375" style="2" customWidth="1"/>
    <col min="3" max="7" width="9.00390625" style="0" customWidth="1"/>
    <col min="8" max="8" width="13.8515625" style="0" customWidth="1"/>
    <col min="9" max="16384" width="9.00390625" style="0" customWidth="1"/>
  </cols>
  <sheetData>
    <row r="1" spans="1:6" ht="15.75">
      <c r="A1" s="3" t="s">
        <v>0</v>
      </c>
      <c r="B1" s="3"/>
      <c r="C1" s="4"/>
      <c r="D1" s="4"/>
      <c r="E1" s="4"/>
      <c r="F1" s="4"/>
    </row>
    <row r="2" spans="1:2" ht="15">
      <c r="A2" s="3"/>
      <c r="B2" s="3"/>
    </row>
    <row r="3" spans="1:8" ht="33" customHeight="1">
      <c r="A3" s="5" t="s">
        <v>1</v>
      </c>
      <c r="B3" s="6" t="s">
        <v>2</v>
      </c>
      <c r="C3" s="7"/>
      <c r="D3" s="7"/>
      <c r="E3" s="7"/>
      <c r="F3" s="7"/>
      <c r="G3" s="7"/>
      <c r="H3" s="7"/>
    </row>
    <row r="4" spans="1:8" ht="33" customHeight="1">
      <c r="A4" s="5" t="s">
        <v>3</v>
      </c>
      <c r="B4" s="6" t="s">
        <v>4</v>
      </c>
      <c r="C4" s="8"/>
      <c r="D4" s="8"/>
      <c r="E4" s="8"/>
      <c r="F4" s="8"/>
      <c r="G4" s="8"/>
      <c r="H4" s="8"/>
    </row>
    <row r="5" spans="1:8" ht="33" customHeight="1">
      <c r="A5" s="5" t="s">
        <v>5</v>
      </c>
      <c r="B5" s="6" t="s">
        <v>6</v>
      </c>
      <c r="C5" s="8"/>
      <c r="D5" s="8"/>
      <c r="E5" s="8"/>
      <c r="F5" s="8"/>
      <c r="G5" s="8"/>
      <c r="H5" s="8"/>
    </row>
    <row r="6" spans="1:8" ht="45.75" customHeight="1">
      <c r="A6" s="9" t="s">
        <v>7</v>
      </c>
      <c r="B6" s="10" t="s">
        <v>8</v>
      </c>
      <c r="C6" s="11"/>
      <c r="D6" s="11"/>
      <c r="E6" s="11"/>
      <c r="F6" s="11"/>
      <c r="G6" s="11"/>
      <c r="H6" s="11"/>
    </row>
    <row r="7" spans="1:8" ht="33" customHeight="1">
      <c r="A7" s="12" t="s">
        <v>9</v>
      </c>
      <c r="B7" s="10" t="s">
        <v>10</v>
      </c>
      <c r="C7" s="13"/>
      <c r="D7" s="13"/>
      <c r="E7" s="13"/>
      <c r="F7" s="13"/>
      <c r="G7" s="13"/>
      <c r="H7" s="13"/>
    </row>
    <row r="8" spans="1:8" ht="33" customHeight="1">
      <c r="A8" s="12" t="s">
        <v>11</v>
      </c>
      <c r="B8" s="14" t="s">
        <v>12</v>
      </c>
      <c r="C8" s="15"/>
      <c r="D8" s="15"/>
      <c r="E8" s="15"/>
      <c r="F8" s="15"/>
      <c r="G8" s="15"/>
      <c r="H8" s="15"/>
    </row>
    <row r="9" spans="1:8" ht="33" customHeight="1">
      <c r="A9" s="12" t="s">
        <v>13</v>
      </c>
      <c r="B9" s="10" t="s">
        <v>14</v>
      </c>
      <c r="C9" s="13"/>
      <c r="D9" s="13"/>
      <c r="E9" s="13"/>
      <c r="F9" s="13"/>
      <c r="G9" s="13"/>
      <c r="H9" s="13"/>
    </row>
    <row r="10" spans="1:8" ht="33" customHeight="1">
      <c r="A10" s="12" t="s">
        <v>15</v>
      </c>
      <c r="B10" s="10" t="s">
        <v>16</v>
      </c>
      <c r="C10" s="13"/>
      <c r="D10" s="13"/>
      <c r="E10" s="13"/>
      <c r="F10" s="13"/>
      <c r="G10" s="13"/>
      <c r="H10" s="13"/>
    </row>
  </sheetData>
  <sheetProtection sheet="1"/>
  <mergeCells count="1">
    <mergeCell ref="A1:B2"/>
  </mergeCells>
  <hyperlinks>
    <hyperlink ref="A3" r:id="rId1" display="Liste des élèves"/>
    <hyperlink ref="A4" r:id="rId2" display="Saisie résultats"/>
    <hyperlink ref="A5" r:id="rId3" display="Synthèse individuelle"/>
    <hyperlink ref="A6" r:id="rId4" display="Synthèse classe"/>
    <hyperlink ref="A7" r:id="rId5" display="Synthèse globale classe"/>
    <hyperlink ref="A8" r:id="rId6" display="Score items"/>
    <hyperlink ref="A9" r:id="rId7" display="Synthèse par items"/>
    <hyperlink ref="A10" r:id="rId8" display="Groupes de besoin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="95" zoomScaleNormal="95" workbookViewId="0" topLeftCell="A1">
      <selection activeCell="B6" sqref="B6"/>
    </sheetView>
  </sheetViews>
  <sheetFormatPr defaultColWidth="10.28125" defaultRowHeight="15"/>
  <cols>
    <col min="1" max="1" width="10.8515625" style="0" customWidth="1"/>
    <col min="2" max="2" width="32.00390625" style="0" customWidth="1"/>
    <col min="3" max="16384" width="10.8515625" style="0" customWidth="1"/>
  </cols>
  <sheetData>
    <row r="1" spans="1:2" ht="15">
      <c r="A1" s="16" t="s">
        <v>1</v>
      </c>
      <c r="B1" s="16"/>
    </row>
    <row r="3" ht="15" customHeight="1">
      <c r="B3" s="17" t="s">
        <v>17</v>
      </c>
    </row>
    <row r="4" ht="15">
      <c r="B4" s="17"/>
    </row>
    <row r="5" spans="1:2" ht="16.5">
      <c r="A5" s="18">
        <v>1</v>
      </c>
      <c r="B5" s="19"/>
    </row>
    <row r="6" spans="1:2" ht="16.5">
      <c r="A6" s="18">
        <v>2</v>
      </c>
      <c r="B6" s="19"/>
    </row>
    <row r="7" spans="1:2" ht="16.5">
      <c r="A7" s="18">
        <v>3</v>
      </c>
      <c r="B7" s="19"/>
    </row>
    <row r="8" spans="1:2" ht="15" customHeight="1">
      <c r="A8" s="18">
        <v>4</v>
      </c>
      <c r="B8" s="20"/>
    </row>
    <row r="9" spans="1:2" ht="16.5">
      <c r="A9" s="18">
        <v>5</v>
      </c>
      <c r="B9" s="19"/>
    </row>
    <row r="10" spans="1:2" ht="16.5">
      <c r="A10" s="18">
        <v>6</v>
      </c>
      <c r="B10" s="19"/>
    </row>
    <row r="11" spans="1:2" ht="16.5">
      <c r="A11" s="18">
        <v>7</v>
      </c>
      <c r="B11" s="19"/>
    </row>
    <row r="12" spans="1:2" ht="16.5">
      <c r="A12" s="18">
        <v>8</v>
      </c>
      <c r="B12" s="19"/>
    </row>
    <row r="13" spans="1:2" ht="16.5">
      <c r="A13" s="18">
        <v>9</v>
      </c>
      <c r="B13" s="19"/>
    </row>
    <row r="14" spans="1:2" ht="16.5">
      <c r="A14" s="18">
        <v>10</v>
      </c>
      <c r="B14" s="19"/>
    </row>
    <row r="15" spans="1:2" ht="16.5">
      <c r="A15" s="18">
        <v>11</v>
      </c>
      <c r="B15" s="19"/>
    </row>
    <row r="16" spans="1:2" ht="16.5">
      <c r="A16" s="18">
        <v>12</v>
      </c>
      <c r="B16" s="19"/>
    </row>
    <row r="17" spans="1:2" ht="16.5">
      <c r="A17" s="18">
        <v>13</v>
      </c>
      <c r="B17" s="19"/>
    </row>
    <row r="18" spans="1:2" ht="16.5">
      <c r="A18" s="18">
        <v>14</v>
      </c>
      <c r="B18" s="19"/>
    </row>
    <row r="19" spans="1:2" ht="16.5">
      <c r="A19" s="18">
        <v>15</v>
      </c>
      <c r="B19" s="19"/>
    </row>
    <row r="20" spans="1:2" ht="16.5">
      <c r="A20" s="18">
        <v>16</v>
      </c>
      <c r="B20" s="19"/>
    </row>
    <row r="21" spans="1:2" ht="16.5">
      <c r="A21" s="18">
        <v>17</v>
      </c>
      <c r="B21" s="19"/>
    </row>
    <row r="22" spans="1:2" ht="16.5">
      <c r="A22" s="18">
        <v>18</v>
      </c>
      <c r="B22" s="19"/>
    </row>
    <row r="23" spans="1:2" ht="16.5">
      <c r="A23" s="18">
        <v>19</v>
      </c>
      <c r="B23" s="19"/>
    </row>
    <row r="24" spans="1:2" ht="16.5">
      <c r="A24" s="18">
        <v>20</v>
      </c>
      <c r="B24" s="19"/>
    </row>
    <row r="25" spans="1:2" ht="16.5">
      <c r="A25" s="18">
        <v>21</v>
      </c>
      <c r="B25" s="19"/>
    </row>
    <row r="26" spans="1:2" ht="16.5">
      <c r="A26" s="18">
        <v>22</v>
      </c>
      <c r="B26" s="19"/>
    </row>
    <row r="27" spans="1:2" ht="16.5">
      <c r="A27" s="18">
        <v>23</v>
      </c>
      <c r="B27" s="19"/>
    </row>
    <row r="28" spans="1:2" ht="16.5">
      <c r="A28" s="18">
        <v>24</v>
      </c>
      <c r="B28" s="19"/>
    </row>
    <row r="29" spans="1:2" ht="16.5">
      <c r="A29" s="18">
        <v>25</v>
      </c>
      <c r="B29" s="19"/>
    </row>
    <row r="30" spans="1:2" ht="16.5">
      <c r="A30" s="18">
        <v>26</v>
      </c>
      <c r="B30" s="19"/>
    </row>
    <row r="31" spans="1:2" ht="16.5">
      <c r="A31" s="18">
        <v>27</v>
      </c>
      <c r="B31" s="19"/>
    </row>
    <row r="32" spans="1:2" ht="16.5">
      <c r="A32" s="18">
        <v>28</v>
      </c>
      <c r="B32" s="19"/>
    </row>
    <row r="33" spans="1:2" ht="16.5">
      <c r="A33" s="18">
        <v>29</v>
      </c>
      <c r="B33" s="19"/>
    </row>
    <row r="34" spans="1:2" ht="15">
      <c r="A34" s="18">
        <v>30</v>
      </c>
      <c r="B34" s="19"/>
    </row>
    <row r="35" spans="1:2" ht="15">
      <c r="A35" s="18">
        <v>31</v>
      </c>
      <c r="B35" s="21"/>
    </row>
    <row r="36" spans="1:2" ht="15">
      <c r="A36" s="18">
        <v>32</v>
      </c>
      <c r="B36" s="21"/>
    </row>
    <row r="37" spans="1:2" ht="15">
      <c r="A37" s="18">
        <v>33</v>
      </c>
      <c r="B37" s="21"/>
    </row>
    <row r="38" spans="1:2" ht="15">
      <c r="A38" s="18">
        <v>34</v>
      </c>
      <c r="B38" s="21"/>
    </row>
    <row r="39" spans="1:2" ht="15">
      <c r="A39" s="18">
        <v>35</v>
      </c>
      <c r="B39" s="21"/>
    </row>
  </sheetData>
  <sheetProtection sheet="1" objects="1" scenarios="1" selectLockedCells="1"/>
  <mergeCells count="2">
    <mergeCell ref="A1:B1"/>
    <mergeCell ref="B3:B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="95" zoomScaleNormal="95" workbookViewId="0" topLeftCell="U7">
      <selection activeCell="AP13" sqref="AP13"/>
    </sheetView>
  </sheetViews>
  <sheetFormatPr defaultColWidth="10.28125" defaultRowHeight="15"/>
  <cols>
    <col min="1" max="1" width="5.421875" style="0" customWidth="1"/>
    <col min="2" max="2" width="22.421875" style="0" customWidth="1"/>
    <col min="3" max="41" width="5.7109375" style="22" customWidth="1"/>
    <col min="42" max="42" width="10.8515625" style="22" customWidth="1"/>
    <col min="43" max="16384" width="10.8515625" style="0" customWidth="1"/>
  </cols>
  <sheetData>
    <row r="1" spans="1:16" ht="16.5">
      <c r="A1" s="23" t="s">
        <v>18</v>
      </c>
      <c r="B1" s="23"/>
      <c r="C1" s="24" t="s">
        <v>19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3:16" ht="16.5">
      <c r="C2" s="25" t="s">
        <v>20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3:16" ht="16.5" customHeight="1">
      <c r="C3" s="25" t="s">
        <v>21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3:16" ht="16.5" customHeight="1">
      <c r="C4" s="26" t="s">
        <v>22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6" spans="1:42" ht="15.75" customHeight="1">
      <c r="A6" s="29"/>
      <c r="B6" s="29" t="s">
        <v>23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0">
        <v>32</v>
      </c>
      <c r="AI6" s="30">
        <v>33</v>
      </c>
      <c r="AJ6" s="30">
        <v>34</v>
      </c>
      <c r="AK6" s="30">
        <v>35</v>
      </c>
      <c r="AL6" s="30">
        <v>36</v>
      </c>
      <c r="AM6" s="30">
        <v>37</v>
      </c>
      <c r="AN6" s="30">
        <v>38</v>
      </c>
      <c r="AO6" s="30">
        <v>39</v>
      </c>
      <c r="AP6" s="31">
        <v>40</v>
      </c>
    </row>
    <row r="7" spans="1:42" ht="16.5">
      <c r="A7" s="32">
        <f>'liste des élèves'!A5</f>
        <v>1</v>
      </c>
      <c r="B7" s="33">
        <f>'liste des élèves'!B5</f>
        <v>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5"/>
    </row>
    <row r="8" spans="1:42" ht="16.5">
      <c r="A8" s="32">
        <f>'liste des élèves'!A6</f>
        <v>2</v>
      </c>
      <c r="B8" s="33">
        <f>'liste des élèves'!B6</f>
        <v>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5"/>
    </row>
    <row r="9" spans="1:42" ht="16.5">
      <c r="A9" s="32">
        <f>'liste des élèves'!A7</f>
        <v>3</v>
      </c>
      <c r="B9" s="33">
        <f>'liste des élèves'!B7</f>
        <v>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5"/>
    </row>
    <row r="10" spans="1:42" ht="16.5">
      <c r="A10" s="32">
        <f>'liste des élèves'!A8</f>
        <v>4</v>
      </c>
      <c r="B10" s="33">
        <f>'liste des élèves'!B8</f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5"/>
    </row>
    <row r="11" spans="1:42" ht="16.5">
      <c r="A11" s="32">
        <f>'liste des élèves'!A9</f>
        <v>5</v>
      </c>
      <c r="B11" s="33">
        <f>'liste des élèves'!B9</f>
        <v>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5"/>
    </row>
    <row r="12" spans="1:42" ht="16.5">
      <c r="A12" s="32">
        <f>'liste des élèves'!A10</f>
        <v>6</v>
      </c>
      <c r="B12" s="33">
        <f>'liste des élèves'!B10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5"/>
    </row>
    <row r="13" spans="1:42" ht="16.5">
      <c r="A13" s="32">
        <f>'liste des élèves'!A11</f>
        <v>7</v>
      </c>
      <c r="B13" s="33">
        <f>'liste des élèves'!B11</f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</row>
    <row r="14" spans="1:42" ht="16.5">
      <c r="A14" s="32">
        <f>'liste des élèves'!A12</f>
        <v>8</v>
      </c>
      <c r="B14" s="33">
        <f>'liste des élèves'!B12</f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5"/>
    </row>
    <row r="15" spans="1:42" ht="16.5">
      <c r="A15" s="32">
        <f>'liste des élèves'!A13</f>
        <v>9</v>
      </c>
      <c r="B15" s="33">
        <f>'liste des élèves'!B13</f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</row>
    <row r="16" spans="1:42" ht="16.5">
      <c r="A16" s="32">
        <f>'liste des élèves'!A14</f>
        <v>10</v>
      </c>
      <c r="B16" s="33">
        <f>'liste des élèves'!B14</f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</row>
    <row r="17" spans="1:42" ht="16.5">
      <c r="A17" s="32">
        <f>'liste des élèves'!A15</f>
        <v>11</v>
      </c>
      <c r="B17" s="33">
        <f>'liste des élèves'!B15</f>
        <v>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</row>
    <row r="18" spans="1:42" ht="16.5">
      <c r="A18" s="32">
        <f>'liste des élèves'!A16</f>
        <v>12</v>
      </c>
      <c r="B18" s="33">
        <f>'liste des élèves'!B16</f>
        <v>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</row>
    <row r="19" spans="1:42" ht="16.5">
      <c r="A19" s="32">
        <f>'liste des élèves'!A17</f>
        <v>13</v>
      </c>
      <c r="B19" s="33">
        <f>'liste des élèves'!B17</f>
        <v>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</row>
    <row r="20" spans="1:42" ht="16.5">
      <c r="A20" s="32">
        <f>'liste des élèves'!A18</f>
        <v>14</v>
      </c>
      <c r="B20" s="33">
        <f>'liste des élèves'!B18</f>
        <v>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</row>
    <row r="21" spans="1:42" ht="16.5">
      <c r="A21" s="32">
        <f>'liste des élèves'!A19</f>
        <v>15</v>
      </c>
      <c r="B21" s="33">
        <f>'liste des élèves'!B19</f>
        <v>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</row>
    <row r="22" spans="1:42" ht="16.5">
      <c r="A22" s="32">
        <f>'liste des élèves'!A20</f>
        <v>16</v>
      </c>
      <c r="B22" s="33">
        <f>'liste des élèves'!B20</f>
        <v>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</row>
    <row r="23" spans="1:42" ht="16.5">
      <c r="A23" s="32">
        <f>'liste des élèves'!A21</f>
        <v>17</v>
      </c>
      <c r="B23" s="33">
        <f>'liste des élèves'!B21</f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</row>
    <row r="24" spans="1:42" ht="16.5">
      <c r="A24" s="32">
        <f>'liste des élèves'!A22</f>
        <v>18</v>
      </c>
      <c r="B24" s="33">
        <f>'liste des élèves'!B22</f>
        <v>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</row>
    <row r="25" spans="1:42" ht="16.5">
      <c r="A25" s="32">
        <f>'liste des élèves'!A23</f>
        <v>19</v>
      </c>
      <c r="B25" s="33">
        <f>'liste des élèves'!B23</f>
        <v>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</row>
    <row r="26" spans="1:42" ht="16.5">
      <c r="A26" s="32">
        <f>'liste des élèves'!A24</f>
        <v>20</v>
      </c>
      <c r="B26" s="33">
        <f>'liste des élèves'!B24</f>
        <v>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</row>
    <row r="27" spans="1:42" ht="16.5">
      <c r="A27" s="32">
        <f>'liste des élèves'!A25</f>
        <v>21</v>
      </c>
      <c r="B27" s="33">
        <f>'liste des élèves'!B25</f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</row>
    <row r="28" spans="1:42" ht="16.5">
      <c r="A28" s="32">
        <f>'liste des élèves'!A26</f>
        <v>22</v>
      </c>
      <c r="B28" s="33">
        <f>'liste des élèves'!B26</f>
        <v>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</row>
    <row r="29" spans="1:42" ht="16.5">
      <c r="A29" s="32">
        <f>'liste des élèves'!A27</f>
        <v>23</v>
      </c>
      <c r="B29" s="33">
        <f>'liste des élèves'!B27</f>
        <v>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</row>
    <row r="30" spans="1:42" ht="16.5">
      <c r="A30" s="32">
        <f>'liste des élèves'!A28</f>
        <v>24</v>
      </c>
      <c r="B30" s="33">
        <f>'liste des élèves'!B28</f>
        <v>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</row>
    <row r="31" spans="1:42" ht="16.5">
      <c r="A31" s="32">
        <f>'liste des élèves'!A29</f>
        <v>25</v>
      </c>
      <c r="B31" s="33">
        <f>'liste des élèves'!B29</f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</row>
    <row r="32" spans="1:42" ht="16.5">
      <c r="A32" s="32">
        <f>'liste des élèves'!A30</f>
        <v>26</v>
      </c>
      <c r="B32" s="33">
        <f>'liste des élèves'!B30</f>
        <v>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</row>
    <row r="33" spans="1:42" ht="16.5">
      <c r="A33" s="32">
        <f>'liste des élèves'!A31</f>
        <v>27</v>
      </c>
      <c r="B33" s="33">
        <f>'liste des élèves'!B31</f>
        <v>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</row>
    <row r="34" spans="1:42" ht="16.5">
      <c r="A34" s="32">
        <f>'liste des élèves'!A32</f>
        <v>28</v>
      </c>
      <c r="B34" s="33">
        <f>'liste des élèves'!B32</f>
        <v>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</row>
    <row r="35" spans="1:42" ht="16.5">
      <c r="A35" s="32">
        <f>'liste des élèves'!A33</f>
        <v>29</v>
      </c>
      <c r="B35" s="33">
        <f>'liste des élèves'!B33</f>
        <v>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</row>
    <row r="36" spans="1:42" ht="16.5">
      <c r="A36" s="32">
        <f>'liste des élèves'!A34</f>
        <v>30</v>
      </c>
      <c r="B36" s="33">
        <f>'liste des élèves'!B34</f>
        <v>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</row>
    <row r="37" spans="1:42" ht="16.5">
      <c r="A37" s="32">
        <f>'liste des élèves'!A35</f>
        <v>31</v>
      </c>
      <c r="B37" s="33">
        <f>'liste des élèves'!B35</f>
        <v>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</row>
    <row r="38" spans="1:42" ht="16.5">
      <c r="A38" s="32">
        <f>'liste des élèves'!A36</f>
        <v>32</v>
      </c>
      <c r="B38" s="33">
        <f>'liste des élèves'!B36</f>
        <v>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</row>
    <row r="39" spans="1:42" ht="16.5">
      <c r="A39" s="32">
        <f>'liste des élèves'!A37</f>
        <v>33</v>
      </c>
      <c r="B39" s="33">
        <f>'liste des élèves'!B37</f>
        <v>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</row>
    <row r="40" spans="1:42" ht="16.5">
      <c r="A40" s="32">
        <f>'liste des élèves'!A38</f>
        <v>34</v>
      </c>
      <c r="B40" s="33">
        <f>'liste des élèves'!B38</f>
        <v>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</row>
    <row r="41" spans="1:42" ht="16.5">
      <c r="A41" s="32">
        <f>'liste des élèves'!A39</f>
        <v>35</v>
      </c>
      <c r="B41" s="33">
        <f>'liste des élèves'!B39</f>
        <v>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</row>
    <row r="42" spans="3:42" ht="15">
      <c r="C42" s="36" t="e">
        <f>C43/C44</f>
        <v>#DIV/0!</v>
      </c>
      <c r="D42" s="36" t="e">
        <f>D43/D44</f>
        <v>#DIV/0!</v>
      </c>
      <c r="E42" s="36" t="e">
        <f>E43/E44</f>
        <v>#DIV/0!</v>
      </c>
      <c r="F42" s="36" t="e">
        <f>F43/F44</f>
        <v>#DIV/0!</v>
      </c>
      <c r="G42" s="36" t="e">
        <f>G43/G44</f>
        <v>#DIV/0!</v>
      </c>
      <c r="H42" s="36" t="e">
        <f>H43/H44</f>
        <v>#DIV/0!</v>
      </c>
      <c r="I42" s="36" t="e">
        <f>I43/I44</f>
        <v>#DIV/0!</v>
      </c>
      <c r="J42" s="36" t="e">
        <f>J43/J44</f>
        <v>#DIV/0!</v>
      </c>
      <c r="K42" s="36" t="e">
        <f>K43/K44</f>
        <v>#DIV/0!</v>
      </c>
      <c r="L42" s="36" t="e">
        <f>L43/L44</f>
        <v>#DIV/0!</v>
      </c>
      <c r="M42" s="36" t="e">
        <f>M43/M44</f>
        <v>#DIV/0!</v>
      </c>
      <c r="N42" s="36" t="e">
        <f>N43/N44</f>
        <v>#DIV/0!</v>
      </c>
      <c r="O42" s="36" t="e">
        <f>O43/O44</f>
        <v>#DIV/0!</v>
      </c>
      <c r="P42" s="36" t="e">
        <f>P43/P44</f>
        <v>#DIV/0!</v>
      </c>
      <c r="Q42" s="36" t="e">
        <f>Q43/Q44</f>
        <v>#DIV/0!</v>
      </c>
      <c r="R42" s="36" t="e">
        <f>R43/R44</f>
        <v>#DIV/0!</v>
      </c>
      <c r="S42" s="36" t="e">
        <f>S43/S44</f>
        <v>#DIV/0!</v>
      </c>
      <c r="T42" s="36" t="e">
        <f>T43/T44</f>
        <v>#DIV/0!</v>
      </c>
      <c r="U42" s="36" t="e">
        <f>U43/U44</f>
        <v>#DIV/0!</v>
      </c>
      <c r="V42" s="36" t="e">
        <f>V43/V44</f>
        <v>#DIV/0!</v>
      </c>
      <c r="W42" s="36" t="e">
        <f>W43/W44</f>
        <v>#DIV/0!</v>
      </c>
      <c r="X42" s="36" t="e">
        <f>X43/X44</f>
        <v>#DIV/0!</v>
      </c>
      <c r="Y42" s="36" t="e">
        <f>Y43/Y44</f>
        <v>#DIV/0!</v>
      </c>
      <c r="Z42" s="36" t="e">
        <f>Z43/Z44</f>
        <v>#DIV/0!</v>
      </c>
      <c r="AA42" s="36" t="e">
        <f>AA43/AA44</f>
        <v>#DIV/0!</v>
      </c>
      <c r="AB42" s="36" t="e">
        <f>AB43/AB44</f>
        <v>#DIV/0!</v>
      </c>
      <c r="AC42" s="36" t="e">
        <f>AC43/AC44</f>
        <v>#DIV/0!</v>
      </c>
      <c r="AD42" s="36" t="e">
        <f>AD43/AD44</f>
        <v>#DIV/0!</v>
      </c>
      <c r="AE42" s="36" t="e">
        <f>AE43/AE44</f>
        <v>#DIV/0!</v>
      </c>
      <c r="AF42" s="36" t="e">
        <f>AF43/AF44</f>
        <v>#DIV/0!</v>
      </c>
      <c r="AG42" s="36" t="e">
        <f>AG43/AG44</f>
        <v>#DIV/0!</v>
      </c>
      <c r="AH42" s="36" t="e">
        <f>AH43/AH44</f>
        <v>#DIV/0!</v>
      </c>
      <c r="AI42" s="36" t="e">
        <f>AI43/AI44</f>
        <v>#DIV/0!</v>
      </c>
      <c r="AJ42" s="36" t="e">
        <f>AJ43/AJ44</f>
        <v>#DIV/0!</v>
      </c>
      <c r="AK42" s="36" t="e">
        <f>AK43/AK44</f>
        <v>#DIV/0!</v>
      </c>
      <c r="AL42" s="36" t="e">
        <f>AL43/AL44</f>
        <v>#DIV/0!</v>
      </c>
      <c r="AM42" s="36" t="e">
        <f>AM43/AM44</f>
        <v>#DIV/0!</v>
      </c>
      <c r="AN42" s="36" t="e">
        <f>AN43/AN44</f>
        <v>#DIV/0!</v>
      </c>
      <c r="AO42" s="36" t="e">
        <f>AO43/AO44</f>
        <v>#DIV/0!</v>
      </c>
      <c r="AP42" s="37" t="e">
        <f>AVERAGE(AP7:AP41)</f>
        <v>#DIV/0!</v>
      </c>
    </row>
    <row r="43" spans="3:41" ht="15">
      <c r="C43" s="22">
        <f>SUMIF(C7:C41,1)</f>
        <v>0</v>
      </c>
      <c r="D43" s="22">
        <f>SUMIF(D7:D41,1)</f>
        <v>0</v>
      </c>
      <c r="E43" s="22">
        <f>SUMIF(E7:E41,1)</f>
        <v>0</v>
      </c>
      <c r="F43" s="22">
        <f>SUMIF(F7:F41,1)</f>
        <v>0</v>
      </c>
      <c r="G43" s="22">
        <f>SUMIF(G7:G41,1)</f>
        <v>0</v>
      </c>
      <c r="H43" s="22">
        <f>SUMIF(H7:H41,1)</f>
        <v>0</v>
      </c>
      <c r="I43" s="22">
        <f>SUMIF(I7:I41,1)</f>
        <v>0</v>
      </c>
      <c r="J43" s="22">
        <f>SUMIF(J7:J41,1)</f>
        <v>0</v>
      </c>
      <c r="K43" s="22">
        <f>SUMIF(K7:K41,1)</f>
        <v>0</v>
      </c>
      <c r="L43" s="22">
        <f>SUMIF(L7:L41,1)</f>
        <v>0</v>
      </c>
      <c r="M43" s="22">
        <f>SUMIF(M7:M41,1)</f>
        <v>0</v>
      </c>
      <c r="N43" s="22">
        <f>SUMIF(N7:N41,1)</f>
        <v>0</v>
      </c>
      <c r="O43" s="22">
        <f>SUMIF(O7:O41,1)</f>
        <v>0</v>
      </c>
      <c r="P43" s="22">
        <f>SUMIF(P7:P41,1)</f>
        <v>0</v>
      </c>
      <c r="Q43" s="22">
        <f>SUMIF(Q7:Q41,1)</f>
        <v>0</v>
      </c>
      <c r="R43" s="22">
        <f>SUMIF(R7:R41,1)</f>
        <v>0</v>
      </c>
      <c r="S43" s="22">
        <f>SUMIF(S7:S41,1)</f>
        <v>0</v>
      </c>
      <c r="T43" s="22">
        <f>SUMIF(T7:T41,1)</f>
        <v>0</v>
      </c>
      <c r="U43" s="22">
        <f>SUMIF(U7:U41,1)</f>
        <v>0</v>
      </c>
      <c r="V43" s="22">
        <f>SUMIF(V7:V41,1)</f>
        <v>0</v>
      </c>
      <c r="W43" s="22">
        <f>SUMIF(W7:W41,1)</f>
        <v>0</v>
      </c>
      <c r="X43" s="22">
        <f>SUMIF(X7:X41,1)</f>
        <v>0</v>
      </c>
      <c r="Y43" s="22">
        <f>SUMIF(Y7:Y41,1)</f>
        <v>0</v>
      </c>
      <c r="Z43" s="22">
        <f>SUMIF(Z7:Z41,1)</f>
        <v>0</v>
      </c>
      <c r="AA43" s="22">
        <f>SUMIF(AA7:AA41,1)</f>
        <v>0</v>
      </c>
      <c r="AB43" s="22">
        <f>SUMIF(AB7:AB41,1)</f>
        <v>0</v>
      </c>
      <c r="AC43" s="22">
        <f>SUMIF(AC7:AC41,1)</f>
        <v>0</v>
      </c>
      <c r="AD43" s="22">
        <f>SUMIF(AD7:AD41,1)</f>
        <v>0</v>
      </c>
      <c r="AE43" s="22">
        <f>SUMIF(AE7:AE41,1)</f>
        <v>0</v>
      </c>
      <c r="AF43" s="22">
        <f>SUMIF(AF7:AF41,1)</f>
        <v>0</v>
      </c>
      <c r="AG43" s="22">
        <f>SUMIF(AG7:AG41,1)</f>
        <v>0</v>
      </c>
      <c r="AH43" s="22">
        <f>SUMIF(AH7:AH41,1)</f>
        <v>0</v>
      </c>
      <c r="AI43" s="22">
        <f>SUMIF(AI7:AI41,1)</f>
        <v>0</v>
      </c>
      <c r="AJ43" s="22">
        <f>SUMIF(AJ7:AJ41,1)</f>
        <v>0</v>
      </c>
      <c r="AK43" s="22">
        <f>SUMIF(AK7:AK41,1)</f>
        <v>0</v>
      </c>
      <c r="AL43" s="22">
        <f>SUMIF(AL7:AL41,1)</f>
        <v>0</v>
      </c>
      <c r="AM43" s="22">
        <f>SUMIF(AM7:AM41,1)</f>
        <v>0</v>
      </c>
      <c r="AN43" s="22">
        <f>SUMIF(AN7:AN41,1)</f>
        <v>0</v>
      </c>
      <c r="AO43" s="22">
        <f>SUMIF(AO7:AO41,1)</f>
        <v>0</v>
      </c>
    </row>
    <row r="44" spans="3:41" ht="15">
      <c r="C44" s="22">
        <f>COUNTA(C7:C41)</f>
        <v>0</v>
      </c>
      <c r="D44" s="22">
        <f>COUNTA(D7:D41)</f>
        <v>0</v>
      </c>
      <c r="E44" s="22">
        <f>COUNTA(E7:E41)</f>
        <v>0</v>
      </c>
      <c r="F44" s="22">
        <f>COUNTA(F7:F41)</f>
        <v>0</v>
      </c>
      <c r="G44" s="22">
        <f>COUNTA(G7:G41)</f>
        <v>0</v>
      </c>
      <c r="H44" s="22">
        <f>COUNTA(H7:H41)</f>
        <v>0</v>
      </c>
      <c r="I44" s="22">
        <f>COUNTA(I7:I41)</f>
        <v>0</v>
      </c>
      <c r="J44" s="22">
        <f>COUNTA(J7:J41)</f>
        <v>0</v>
      </c>
      <c r="K44" s="22">
        <f>COUNTA(K7:K41)</f>
        <v>0</v>
      </c>
      <c r="L44" s="22">
        <f>COUNTA(L7:L41)</f>
        <v>0</v>
      </c>
      <c r="M44" s="22">
        <f>COUNTA(M7:M41)</f>
        <v>0</v>
      </c>
      <c r="N44" s="22">
        <f>COUNTA(N7:N41)</f>
        <v>0</v>
      </c>
      <c r="O44" s="22">
        <f>COUNTA(O7:O41)</f>
        <v>0</v>
      </c>
      <c r="P44" s="22">
        <f>COUNTA(P7:P41)</f>
        <v>0</v>
      </c>
      <c r="Q44" s="22">
        <f>COUNTA(Q7:Q41)</f>
        <v>0</v>
      </c>
      <c r="R44" s="22">
        <f>COUNTA(R7:R41)</f>
        <v>0</v>
      </c>
      <c r="S44" s="22">
        <f>COUNTA(S7:S41)</f>
        <v>0</v>
      </c>
      <c r="T44" s="22">
        <f>COUNTA(T7:T41)</f>
        <v>0</v>
      </c>
      <c r="U44" s="22">
        <f>COUNTA(U7:U41)</f>
        <v>0</v>
      </c>
      <c r="V44" s="22">
        <f>COUNTA(V7:V41)</f>
        <v>0</v>
      </c>
      <c r="W44" s="22">
        <f>COUNTA(W7:W41)</f>
        <v>0</v>
      </c>
      <c r="X44" s="22">
        <f>COUNTA(X7:X41)</f>
        <v>0</v>
      </c>
      <c r="Y44" s="22">
        <f>COUNTA(Y7:Y41)</f>
        <v>0</v>
      </c>
      <c r="Z44" s="22">
        <f>COUNTA(Z7:Z41)</f>
        <v>0</v>
      </c>
      <c r="AA44" s="22">
        <f>COUNTA(AA7:AA41)</f>
        <v>0</v>
      </c>
      <c r="AB44" s="22">
        <f>COUNTA(AB7:AB41)</f>
        <v>0</v>
      </c>
      <c r="AC44" s="22">
        <f>COUNTA(AC7:AC41)</f>
        <v>0</v>
      </c>
      <c r="AD44" s="22">
        <f>COUNTA(AD7:AD41)</f>
        <v>0</v>
      </c>
      <c r="AE44" s="22">
        <f>COUNTA(AE7:AE41)</f>
        <v>0</v>
      </c>
      <c r="AF44" s="22">
        <f>COUNTA(AF7:AF41)</f>
        <v>0</v>
      </c>
      <c r="AG44" s="22">
        <f>COUNTA(AG7:AG41)</f>
        <v>0</v>
      </c>
      <c r="AH44" s="22">
        <f>COUNTA(AH7:AH41)</f>
        <v>0</v>
      </c>
      <c r="AI44" s="22">
        <f>COUNTA(AI7:AI41)</f>
        <v>0</v>
      </c>
      <c r="AJ44" s="22">
        <f>COUNTA(AJ7:AJ41)</f>
        <v>0</v>
      </c>
      <c r="AK44" s="22">
        <f>COUNTA(AK7:AK41)</f>
        <v>0</v>
      </c>
      <c r="AL44" s="22">
        <f>COUNTA(AL7:AL41)</f>
        <v>0</v>
      </c>
      <c r="AM44" s="22">
        <f>COUNTA(AM7:AM41)</f>
        <v>0</v>
      </c>
      <c r="AN44" s="22">
        <f>COUNTA(AN7:AN41)</f>
        <v>0</v>
      </c>
      <c r="AO44" s="22">
        <f>COUNTA(AO7:AO41)</f>
        <v>0</v>
      </c>
    </row>
    <row r="45" spans="3:41" ht="15.75">
      <c r="C45" s="22">
        <f>SUMIF(C7:C41,"0")</f>
        <v>0</v>
      </c>
      <c r="D45" s="22">
        <f>SUMIF(D7:D41,0)</f>
        <v>0</v>
      </c>
      <c r="E45" s="22">
        <f>SUMIF(E7:E41,0)</f>
        <v>0</v>
      </c>
      <c r="F45" s="22">
        <f>SUMIF(F7:F41,0)</f>
        <v>0</v>
      </c>
      <c r="G45" s="22">
        <f>SUMIF(G7:G41,0)</f>
        <v>0</v>
      </c>
      <c r="H45" s="22">
        <f>SUMIF(H7:H41,0)</f>
        <v>0</v>
      </c>
      <c r="I45" s="22">
        <f>SUMIF(I7:I41,0)</f>
        <v>0</v>
      </c>
      <c r="J45" s="22">
        <f>SUMIF(J7:J41,0)</f>
        <v>0</v>
      </c>
      <c r="K45" s="22">
        <f>SUMIF(K7:K41,0)</f>
        <v>0</v>
      </c>
      <c r="L45" s="22">
        <f>SUMIF(L7:L41,0)</f>
        <v>0</v>
      </c>
      <c r="M45" s="22">
        <f>SUMIF(M7:M41,0)</f>
        <v>0</v>
      </c>
      <c r="N45" s="22">
        <f>SUMIF(N7:N41,0)</f>
        <v>0</v>
      </c>
      <c r="O45" s="22">
        <f>SUMIF(O7:O41,0)</f>
        <v>0</v>
      </c>
      <c r="P45" s="22">
        <f>SUMIF(P7:P41,0)</f>
        <v>0</v>
      </c>
      <c r="Q45" s="22">
        <f>SUMIF(Q7:Q41,0)</f>
        <v>0</v>
      </c>
      <c r="R45" s="22">
        <f>SUMIF(R7:R41,0)</f>
        <v>0</v>
      </c>
      <c r="S45" s="22">
        <f>SUMIF(S7:S41,0)</f>
        <v>0</v>
      </c>
      <c r="T45" s="22">
        <f>SUMIF(T7:T41,0)</f>
        <v>0</v>
      </c>
      <c r="U45" s="22">
        <f>SUMIF(U7:U41,0)</f>
        <v>0</v>
      </c>
      <c r="V45" s="22">
        <f>SUMIF(V7:V41,0)</f>
        <v>0</v>
      </c>
      <c r="W45" s="22">
        <f>SUMIF(W7:W41,0)</f>
        <v>0</v>
      </c>
      <c r="X45" s="22">
        <f>SUMIF(X7:X41,0)</f>
        <v>0</v>
      </c>
      <c r="Y45" s="22">
        <f>SUMIF(Y7:Y41,0)</f>
        <v>0</v>
      </c>
      <c r="Z45" s="22">
        <f>SUMIF(Z7:Z41,0)</f>
        <v>0</v>
      </c>
      <c r="AA45" s="22">
        <f>SUMIF(AA7:AA41,0)</f>
        <v>0</v>
      </c>
      <c r="AB45" s="22">
        <f>SUMIF(AB7:AB41,0)</f>
        <v>0</v>
      </c>
      <c r="AC45" s="22">
        <f>SUMIF(AC7:AC41,0)</f>
        <v>0</v>
      </c>
      <c r="AD45" s="22">
        <f>SUMIF(AD7:AD41,0)</f>
        <v>0</v>
      </c>
      <c r="AE45" s="22">
        <f>SUMIF(AE7:AE41,0)</f>
        <v>0</v>
      </c>
      <c r="AF45" s="22">
        <f>SUMIF(AF7:AF41,0)</f>
        <v>0</v>
      </c>
      <c r="AG45" s="22">
        <f>SUMIF(AG7:AG41,0)</f>
        <v>0</v>
      </c>
      <c r="AH45" s="22">
        <f>SUMIF(AH7:AH41,0)</f>
        <v>0</v>
      </c>
      <c r="AI45" s="22">
        <f>SUMIF(AI7:AI41,0)</f>
        <v>0</v>
      </c>
      <c r="AJ45" s="22">
        <f>SUMIF(AJ7:AJ41,0)</f>
        <v>0</v>
      </c>
      <c r="AK45" s="22">
        <f>SUMIF(AK7:AK41,0)</f>
        <v>0</v>
      </c>
      <c r="AL45" s="22">
        <f>SUMIF(AL7:AL41,0)</f>
        <v>0</v>
      </c>
      <c r="AM45" s="22">
        <f>SUMIF(AM7:AM41,0)</f>
        <v>0</v>
      </c>
      <c r="AN45" s="22">
        <f>SUMIF(AN7:AN41,0)</f>
        <v>0</v>
      </c>
      <c r="AO45" s="22">
        <f>SUMIF(AO7:AO41,0)</f>
        <v>0</v>
      </c>
    </row>
  </sheetData>
  <sheetProtection sheet="1" selectLockedCells="1"/>
  <mergeCells count="4">
    <mergeCell ref="A1:B1"/>
    <mergeCell ref="C1:P1"/>
    <mergeCell ref="C2:P2"/>
    <mergeCell ref="C3:P3"/>
  </mergeCells>
  <dataValidations count="2">
    <dataValidation type="list" showDropDown="1" showErrorMessage="1" errorTitle="Erreur de saisie" error="code 1 : réponse(s) attendue(s)&#10;code 9 : autre(s) réponse(s)&#10;code 0 : absence réponse&#10;code A: Absent(e)" sqref="C7:AO41">
      <formula1>"0,1,9,A"</formula1>
      <formula2>0</formula2>
    </dataValidation>
    <dataValidation showErrorMessage="1" errorTitle="Erreur de saisie" error="code 1 : réponse(s) attendue(s)&#10;code 9 : autre(s) réponse(s)&#10;code 0 : absence réponse&#10;code A: Absent(e)" sqref="AP7:AP41">
      <formula1>0</formula1>
      <formula2>0</formula2>
    </dataValidation>
  </dataValidations>
  <printOptions/>
  <pageMargins left="0.05347222222222222" right="0.06805555555555555" top="0.2861111111111111" bottom="0.3076388888888889" header="0.5118055555555555" footer="0.511805555555555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6"/>
  <sheetViews>
    <sheetView zoomScale="95" zoomScaleNormal="95" workbookViewId="0" topLeftCell="A1">
      <selection activeCell="G2" sqref="G2"/>
    </sheetView>
  </sheetViews>
  <sheetFormatPr defaultColWidth="10.28125" defaultRowHeight="15"/>
  <cols>
    <col min="1" max="12" width="10.8515625" style="0" customWidth="1"/>
    <col min="13" max="13" width="2.8515625" style="38" customWidth="1"/>
    <col min="14" max="14" width="10.8515625" style="0" hidden="1" customWidth="1"/>
    <col min="15" max="24" width="4.00390625" style="0" hidden="1" customWidth="1"/>
    <col min="25" max="25" width="10.28125" style="0" hidden="1" customWidth="1"/>
    <col min="26" max="28" width="10.8515625" style="0" hidden="1" customWidth="1"/>
    <col min="29" max="29" width="10.8515625" style="39" hidden="1" customWidth="1"/>
    <col min="30" max="33" width="10.8515625" style="0" hidden="1" customWidth="1"/>
    <col min="34" max="16384" width="10.8515625" style="0" customWidth="1"/>
  </cols>
  <sheetData>
    <row r="2" spans="1:13" ht="16.5">
      <c r="A2" s="40" t="s">
        <v>24</v>
      </c>
      <c r="B2" s="40"/>
      <c r="C2" s="40"/>
      <c r="D2" s="40"/>
      <c r="F2" s="41" t="s">
        <v>25</v>
      </c>
      <c r="G2" s="42"/>
      <c r="H2" s="42"/>
      <c r="I2" s="42"/>
      <c r="K2" s="43" t="s">
        <v>26</v>
      </c>
      <c r="L2" s="43"/>
      <c r="M2" s="44"/>
    </row>
    <row r="3" spans="1:4" ht="15.75">
      <c r="A3" s="40"/>
      <c r="B3" s="40"/>
      <c r="C3" s="40"/>
      <c r="D3" s="40"/>
    </row>
    <row r="5" spans="1:17" ht="15.75" customHeight="1">
      <c r="A5" s="45">
        <f>CONCATENATE("Synthèse de l'élève ",G2)</f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47"/>
      <c r="O5" s="47"/>
      <c r="P5" s="47"/>
      <c r="Q5" s="47"/>
    </row>
    <row r="7" spans="1:20" ht="15" customHeight="1">
      <c r="A7" s="48" t="s">
        <v>27</v>
      </c>
      <c r="B7" s="49" t="s">
        <v>28</v>
      </c>
      <c r="C7" s="49"/>
      <c r="D7" s="50">
        <f>AA12&amp;"/"&amp;AB12</f>
        <v>0</v>
      </c>
      <c r="E7" s="51" t="e">
        <f>$AC$8</f>
        <v>#DIV/0!</v>
      </c>
      <c r="F7" s="52" t="s">
        <v>29</v>
      </c>
      <c r="G7" s="52"/>
      <c r="H7" s="52"/>
      <c r="I7" s="52"/>
      <c r="J7" s="52"/>
      <c r="K7" s="52"/>
      <c r="L7" s="53" t="s">
        <v>30</v>
      </c>
      <c r="M7" s="54"/>
      <c r="N7" s="55" t="s">
        <v>31</v>
      </c>
      <c r="O7" s="56">
        <v>1</v>
      </c>
      <c r="P7" s="57">
        <v>2</v>
      </c>
      <c r="Q7" s="57">
        <v>3</v>
      </c>
      <c r="R7" s="57">
        <v>4</v>
      </c>
      <c r="S7" s="57">
        <v>5</v>
      </c>
      <c r="T7" s="57">
        <v>6</v>
      </c>
    </row>
    <row r="8" spans="1:29" ht="15.75">
      <c r="A8" s="48"/>
      <c r="B8" s="49"/>
      <c r="C8" s="49"/>
      <c r="D8" s="50"/>
      <c r="E8" s="51"/>
      <c r="F8" s="52"/>
      <c r="G8" s="52"/>
      <c r="H8" s="52"/>
      <c r="I8" s="52"/>
      <c r="J8" s="52"/>
      <c r="K8" s="52"/>
      <c r="L8" s="53"/>
      <c r="M8" s="54"/>
      <c r="N8" s="58" t="s">
        <v>32</v>
      </c>
      <c r="O8" s="59" t="e">
        <f>VLOOKUP($G$2,'Saisie résultats'!$B$7:$AO$41,MATCH(1,'Saisie résultats'!$B$6:$AO$6,0),0)</f>
        <v>#N/A</v>
      </c>
      <c r="P8" s="59" t="e">
        <f>VLOOKUP($G$2,'Saisie résultats'!$B$7:$AO$41,MATCH(2,'Saisie résultats'!$B$6:$AO$6,0),0)</f>
        <v>#N/A</v>
      </c>
      <c r="Q8" s="59" t="e">
        <f>VLOOKUP($G$2,'Saisie résultats'!$B$7:$AO$41,MATCH(3,'Saisie résultats'!$B$6:$AO$6,0),0)</f>
        <v>#N/A</v>
      </c>
      <c r="R8" s="59" t="e">
        <f>VLOOKUP($G$2,'Saisie résultats'!$B$7:$AO$41,MATCH(4,'Saisie résultats'!$B$6:$AO$6,0),0)</f>
        <v>#N/A</v>
      </c>
      <c r="S8" s="59" t="e">
        <f>VLOOKUP($G$2,'Saisie résultats'!$B$7:$AO$41,MATCH(5,'Saisie résultats'!$B$6:$AO$6,0),0)</f>
        <v>#N/A</v>
      </c>
      <c r="T8" s="59" t="e">
        <f>VLOOKUP($G$2,'Saisie résultats'!$B$7:$AO$41,MATCH(6,'Saisie résultats'!$B$6:$AO$6,0),0)</f>
        <v>#N/A</v>
      </c>
      <c r="AA8">
        <f aca="true" t="shared" si="0" ref="AA8:AA11">SUMIF(O8:Y8,1)</f>
        <v>0</v>
      </c>
      <c r="AB8">
        <f aca="true" t="shared" si="1" ref="AB8:AB11">COUNTIF(O8:T8,"1")+COUNTIF(O8:T8,"9")+COUNTIF(O8:T8,"0")</f>
        <v>0</v>
      </c>
      <c r="AC8" s="39" t="e">
        <f aca="true" t="shared" si="2" ref="AC8:AC24">IF(ISERROR(AS8),"A",AA8/AB8)</f>
        <v>#DIV/0!</v>
      </c>
    </row>
    <row r="9" spans="1:29" ht="15.75">
      <c r="A9" s="48"/>
      <c r="B9" s="49"/>
      <c r="C9" s="49"/>
      <c r="D9" s="50"/>
      <c r="E9" s="51"/>
      <c r="F9" s="52"/>
      <c r="G9" s="52"/>
      <c r="H9" s="52"/>
      <c r="I9" s="52"/>
      <c r="J9" s="52"/>
      <c r="K9" s="52"/>
      <c r="L9" s="53"/>
      <c r="M9" s="54"/>
      <c r="N9" s="60"/>
      <c r="AA9">
        <f t="shared" si="0"/>
        <v>0</v>
      </c>
      <c r="AB9">
        <f t="shared" si="1"/>
        <v>0</v>
      </c>
      <c r="AC9" s="39" t="e">
        <f t="shared" si="2"/>
        <v>#DIV/0!</v>
      </c>
    </row>
    <row r="10" spans="1:29" ht="15" customHeight="1">
      <c r="A10" s="48"/>
      <c r="B10" s="49"/>
      <c r="C10" s="49"/>
      <c r="D10" s="50"/>
      <c r="E10" s="51" t="e">
        <f>$AC$11</f>
        <v>#DIV/0!</v>
      </c>
      <c r="F10" s="52" t="s">
        <v>33</v>
      </c>
      <c r="G10" s="52"/>
      <c r="H10" s="52"/>
      <c r="I10" s="52"/>
      <c r="J10" s="52"/>
      <c r="K10" s="52"/>
      <c r="L10" s="61" t="s">
        <v>34</v>
      </c>
      <c r="M10" s="62"/>
      <c r="N10" s="55" t="s">
        <v>31</v>
      </c>
      <c r="O10" s="56">
        <f>'Saisie résultats'!I6</f>
        <v>7</v>
      </c>
      <c r="P10" s="57">
        <f>'Saisie résultats'!J6</f>
        <v>8</v>
      </c>
      <c r="AA10">
        <f t="shared" si="0"/>
        <v>0</v>
      </c>
      <c r="AB10">
        <f t="shared" si="1"/>
        <v>0</v>
      </c>
      <c r="AC10" s="39" t="e">
        <f t="shared" si="2"/>
        <v>#DIV/0!</v>
      </c>
    </row>
    <row r="11" spans="1:29" ht="15.75">
      <c r="A11" s="48"/>
      <c r="B11" s="49"/>
      <c r="C11" s="49"/>
      <c r="D11" s="63" t="e">
        <f>AA12/AB12</f>
        <v>#DIV/0!</v>
      </c>
      <c r="E11" s="51"/>
      <c r="F11" s="52"/>
      <c r="G11" s="52"/>
      <c r="H11" s="52"/>
      <c r="I11" s="52"/>
      <c r="J11" s="52"/>
      <c r="K11" s="52"/>
      <c r="L11" s="61"/>
      <c r="M11" s="62"/>
      <c r="N11" s="58" t="s">
        <v>32</v>
      </c>
      <c r="O11" s="64" t="e">
        <f>VLOOKUP($G$2,'Saisie résultats'!$B$7:$AO$41,MATCH(7,'Saisie résultats'!$B$6:$AO$6,0),0)</f>
        <v>#N/A</v>
      </c>
      <c r="P11" s="65" t="e">
        <f>VLOOKUP($G$2,'Saisie résultats'!$B$7:$AO$41,MATCH(8,'Saisie résultats'!$B$6:$AO$6,0),0)</f>
        <v>#N/A</v>
      </c>
      <c r="AA11">
        <f t="shared" si="0"/>
        <v>0</v>
      </c>
      <c r="AB11">
        <f t="shared" si="1"/>
        <v>0</v>
      </c>
      <c r="AC11" s="39" t="e">
        <f t="shared" si="2"/>
        <v>#DIV/0!</v>
      </c>
    </row>
    <row r="12" spans="1:29" ht="15.75">
      <c r="A12" s="48"/>
      <c r="B12" s="49"/>
      <c r="C12" s="49"/>
      <c r="D12" s="63"/>
      <c r="E12" s="51"/>
      <c r="F12" s="52"/>
      <c r="G12" s="52"/>
      <c r="H12" s="52"/>
      <c r="I12" s="52"/>
      <c r="J12" s="52"/>
      <c r="K12" s="52"/>
      <c r="L12" s="61"/>
      <c r="M12" s="62"/>
      <c r="N12" s="66"/>
      <c r="AA12">
        <f>SUM(AA8:AA11)</f>
        <v>0</v>
      </c>
      <c r="AB12">
        <f>SUM(AB8:AB11)</f>
        <v>0</v>
      </c>
      <c r="AC12" s="39" t="e">
        <f t="shared" si="2"/>
        <v>#DIV/0!</v>
      </c>
    </row>
    <row r="13" spans="1:32" ht="15" customHeight="1">
      <c r="A13" s="48"/>
      <c r="B13" s="67" t="s">
        <v>35</v>
      </c>
      <c r="C13" s="67"/>
      <c r="D13" s="68">
        <f>AA24&amp;"/"&amp;AB24</f>
        <v>0</v>
      </c>
      <c r="E13" s="69" t="e">
        <f>$AC$14</f>
        <v>#DIV/0!</v>
      </c>
      <c r="F13" s="70" t="s">
        <v>36</v>
      </c>
      <c r="G13" s="70"/>
      <c r="H13" s="70"/>
      <c r="I13" s="70"/>
      <c r="J13" s="70"/>
      <c r="K13" s="70"/>
      <c r="L13" s="53" t="s">
        <v>37</v>
      </c>
      <c r="M13" s="54"/>
      <c r="N13" s="55" t="s">
        <v>31</v>
      </c>
      <c r="O13" s="57">
        <f>'Saisie résultats'!K6</f>
        <v>9</v>
      </c>
      <c r="P13" s="57">
        <f>'Saisie résultats'!L6</f>
        <v>10</v>
      </c>
      <c r="Q13" s="57">
        <f>'Saisie résultats'!M6</f>
        <v>11</v>
      </c>
      <c r="R13" s="57">
        <f>'Saisie résultats'!N6</f>
        <v>12</v>
      </c>
      <c r="S13" s="57">
        <f>'Saisie résultats'!O6</f>
        <v>13</v>
      </c>
      <c r="T13" s="57">
        <f>'Saisie résultats'!P6</f>
        <v>14</v>
      </c>
      <c r="U13" s="57">
        <f>'Saisie résultats'!Q6</f>
        <v>15</v>
      </c>
      <c r="V13" s="57">
        <f>'Saisie résultats'!R6</f>
        <v>16</v>
      </c>
      <c r="AA13">
        <f aca="true" t="shared" si="3" ref="AA13:AA23">SUMIF(O13:Y13,1)</f>
        <v>0</v>
      </c>
      <c r="AB13">
        <f>COUNTIF(O13:T13,"1")+COUNTIF(O13:T13,"9")+COUNTIF(O13:T13,"0")</f>
        <v>1</v>
      </c>
      <c r="AC13" s="39">
        <f t="shared" si="2"/>
        <v>0</v>
      </c>
      <c r="AD13">
        <f>SUM(AA13:AA23)</f>
        <v>0</v>
      </c>
      <c r="AE13">
        <f>SUM(AB14,AB17,AB20,AB23)</f>
        <v>0</v>
      </c>
      <c r="AF13" s="39" t="e">
        <f>IF(ISERROR(A138),"A",AD13/AE13)</f>
        <v>#DIV/0!</v>
      </c>
    </row>
    <row r="14" spans="1:29" ht="15.75">
      <c r="A14" s="48"/>
      <c r="B14" s="67"/>
      <c r="C14" s="67"/>
      <c r="D14" s="68"/>
      <c r="E14" s="69"/>
      <c r="F14" s="70"/>
      <c r="G14" s="70"/>
      <c r="H14" s="70"/>
      <c r="I14" s="70"/>
      <c r="J14" s="70"/>
      <c r="K14" s="70"/>
      <c r="L14" s="53"/>
      <c r="M14" s="54"/>
      <c r="N14" s="58" t="s">
        <v>32</v>
      </c>
      <c r="O14" s="65" t="e">
        <f>VLOOKUP($G$2,'Saisie résultats'!$B$7:$AO$41,MATCH(9,'Saisie résultats'!$B$6:$AO$6,0),0)</f>
        <v>#N/A</v>
      </c>
      <c r="P14" s="65" t="e">
        <f>VLOOKUP($G$2,'Saisie résultats'!$B$7:$AO$41,MATCH(10,'Saisie résultats'!$B$6:$AO$6,0),0)</f>
        <v>#N/A</v>
      </c>
      <c r="Q14" s="65" t="e">
        <f>VLOOKUP($G$2,'Saisie résultats'!$B$7:$AO$41,MATCH(11,'Saisie résultats'!$B$6:$AO$6,0),0)</f>
        <v>#N/A</v>
      </c>
      <c r="R14" s="65" t="e">
        <f>VLOOKUP($G$2,'Saisie résultats'!$B$7:$AO$41,MATCH(12,'Saisie résultats'!$B$6:$AO$6,0),0)</f>
        <v>#N/A</v>
      </c>
      <c r="S14" s="65" t="e">
        <f>VLOOKUP($G$2,'Saisie résultats'!$B$7:$AO$41,MATCH(13,'Saisie résultats'!$B$6:$AO$6,0),0)</f>
        <v>#N/A</v>
      </c>
      <c r="T14" s="65" t="e">
        <f>VLOOKUP($G$2,'Saisie résultats'!$B$7:$AO$41,MATCH(14,'Saisie résultats'!$B$6:$AO$6,0),0)</f>
        <v>#N/A</v>
      </c>
      <c r="U14" s="65" t="e">
        <f>VLOOKUP($G$2,'Saisie résultats'!$B$7:$AO$41,MATCH(15,'Saisie résultats'!$B$6:$AO$6,0),0)</f>
        <v>#N/A</v>
      </c>
      <c r="V14" s="65" t="e">
        <f>VLOOKUP($G$2,'Saisie résultats'!$B$7:$AO$41,MATCH(16,'Saisie résultats'!$B$6:$AO$6,0),0)</f>
        <v>#N/A</v>
      </c>
      <c r="AA14">
        <f t="shared" si="3"/>
        <v>0</v>
      </c>
      <c r="AB14">
        <f aca="true" t="shared" si="4" ref="AB14:AB16">COUNTIF(O14:V14,"1")+COUNTIF(O14:V14,"9")+COUNTIF(O14:V14,"0")</f>
        <v>0</v>
      </c>
      <c r="AC14" s="39" t="e">
        <f t="shared" si="2"/>
        <v>#DIV/0!</v>
      </c>
    </row>
    <row r="15" spans="1:29" ht="15.75">
      <c r="A15" s="48"/>
      <c r="B15" s="67"/>
      <c r="C15" s="67"/>
      <c r="D15" s="68"/>
      <c r="E15" s="69"/>
      <c r="F15" s="70"/>
      <c r="G15" s="70"/>
      <c r="H15" s="70"/>
      <c r="I15" s="70"/>
      <c r="J15" s="70"/>
      <c r="K15" s="70"/>
      <c r="L15" s="53"/>
      <c r="M15" s="54"/>
      <c r="AA15">
        <f t="shared" si="3"/>
        <v>0</v>
      </c>
      <c r="AB15">
        <f t="shared" si="4"/>
        <v>0</v>
      </c>
      <c r="AC15" s="39" t="e">
        <f t="shared" si="2"/>
        <v>#DIV/0!</v>
      </c>
    </row>
    <row r="16" spans="1:29" ht="15" customHeight="1">
      <c r="A16" s="48"/>
      <c r="B16" s="67"/>
      <c r="C16" s="67"/>
      <c r="D16" s="68"/>
      <c r="E16" s="69" t="e">
        <f>$AC$17</f>
        <v>#DIV/0!</v>
      </c>
      <c r="F16" s="53" t="s">
        <v>38</v>
      </c>
      <c r="G16" s="53"/>
      <c r="H16" s="53"/>
      <c r="I16" s="53"/>
      <c r="J16" s="53"/>
      <c r="K16" s="53"/>
      <c r="L16" s="53" t="s">
        <v>39</v>
      </c>
      <c r="M16" s="54"/>
      <c r="N16" s="55" t="s">
        <v>31</v>
      </c>
      <c r="O16" s="57">
        <f>'Saisie résultats'!S6</f>
        <v>17</v>
      </c>
      <c r="P16" s="57">
        <f>'Saisie résultats'!T6</f>
        <v>18</v>
      </c>
      <c r="Q16" s="57">
        <f>'Saisie résultats'!U6</f>
        <v>19</v>
      </c>
      <c r="R16" s="57">
        <f>'Saisie résultats'!V6</f>
        <v>20</v>
      </c>
      <c r="AA16">
        <f t="shared" si="3"/>
        <v>0</v>
      </c>
      <c r="AB16">
        <f t="shared" si="4"/>
        <v>0</v>
      </c>
      <c r="AC16" s="39" t="e">
        <f t="shared" si="2"/>
        <v>#DIV/0!</v>
      </c>
    </row>
    <row r="17" spans="1:29" ht="15.75">
      <c r="A17" s="48"/>
      <c r="B17" s="67"/>
      <c r="C17" s="67"/>
      <c r="D17" s="68"/>
      <c r="E17" s="69"/>
      <c r="F17" s="53"/>
      <c r="G17" s="53"/>
      <c r="H17" s="53"/>
      <c r="I17" s="53"/>
      <c r="J17" s="53"/>
      <c r="K17" s="53"/>
      <c r="L17" s="53"/>
      <c r="M17" s="54"/>
      <c r="N17" s="58" t="s">
        <v>32</v>
      </c>
      <c r="O17" s="65" t="e">
        <f>VLOOKUP($G$2,'Saisie résultats'!$B$7:$AO$41,MATCH(17,'Saisie résultats'!$B$6:$AO$6,0),0)</f>
        <v>#N/A</v>
      </c>
      <c r="P17" s="65" t="e">
        <f>VLOOKUP($G$2,'Saisie résultats'!$B$7:$AO$41,MATCH(18,'Saisie résultats'!$B$6:$AO$6,0),0)</f>
        <v>#N/A</v>
      </c>
      <c r="Q17" s="65" t="e">
        <f>VLOOKUP($G$2,'Saisie résultats'!$B$7:$AO$41,MATCH(19,'Saisie résultats'!$B$6:$AO$6,0),0)</f>
        <v>#N/A</v>
      </c>
      <c r="R17" s="65" t="e">
        <f>VLOOKUP($G$2,'Saisie résultats'!$B$7:$AO$41,MATCH(20,'Saisie résultats'!$B$6:$AO$6,0),0)</f>
        <v>#N/A</v>
      </c>
      <c r="AA17">
        <f t="shared" si="3"/>
        <v>0</v>
      </c>
      <c r="AB17">
        <f aca="true" t="shared" si="5" ref="AB17:AB19">COUNTIF(O17:R17,"1")+COUNTIF(O17:R17,"9")+COUNTIF(O17:R17,"0")</f>
        <v>0</v>
      </c>
      <c r="AC17" s="39" t="e">
        <f t="shared" si="2"/>
        <v>#DIV/0!</v>
      </c>
    </row>
    <row r="18" spans="1:29" ht="15.75">
      <c r="A18" s="48"/>
      <c r="B18" s="67"/>
      <c r="C18" s="67"/>
      <c r="D18" s="68"/>
      <c r="E18" s="69"/>
      <c r="F18" s="53"/>
      <c r="G18" s="53"/>
      <c r="H18" s="53"/>
      <c r="I18" s="53"/>
      <c r="J18" s="53"/>
      <c r="K18" s="53"/>
      <c r="L18" s="53"/>
      <c r="M18" s="54"/>
      <c r="AA18">
        <f t="shared" si="3"/>
        <v>0</v>
      </c>
      <c r="AB18">
        <f t="shared" si="5"/>
        <v>0</v>
      </c>
      <c r="AC18" s="39" t="e">
        <f t="shared" si="2"/>
        <v>#DIV/0!</v>
      </c>
    </row>
    <row r="19" spans="1:29" ht="15" customHeight="1">
      <c r="A19" s="48"/>
      <c r="B19" s="67"/>
      <c r="C19" s="67"/>
      <c r="D19" s="68"/>
      <c r="E19" s="69" t="e">
        <f>$AC$20</f>
        <v>#DIV/0!</v>
      </c>
      <c r="F19" s="53" t="s">
        <v>40</v>
      </c>
      <c r="G19" s="53"/>
      <c r="H19" s="53"/>
      <c r="I19" s="53"/>
      <c r="J19" s="53"/>
      <c r="K19" s="53"/>
      <c r="L19" s="61" t="s">
        <v>41</v>
      </c>
      <c r="M19" s="62"/>
      <c r="N19" s="55" t="s">
        <v>31</v>
      </c>
      <c r="O19" s="57">
        <f>'Saisie résultats'!W6</f>
        <v>21</v>
      </c>
      <c r="P19" s="57">
        <f>'Saisie résultats'!X6</f>
        <v>22</v>
      </c>
      <c r="Q19" s="57">
        <f>'Saisie résultats'!Y6</f>
        <v>23</v>
      </c>
      <c r="R19" s="57">
        <f>'Saisie résultats'!Z6</f>
        <v>24</v>
      </c>
      <c r="S19" s="57">
        <f>'Saisie résultats'!AA6</f>
        <v>25</v>
      </c>
      <c r="T19" s="57">
        <f>'Saisie résultats'!AB6</f>
        <v>26</v>
      </c>
      <c r="U19" s="57">
        <f>'Saisie résultats'!AC6</f>
        <v>27</v>
      </c>
      <c r="V19" s="57">
        <f>'Saisie résultats'!AD6</f>
        <v>28</v>
      </c>
      <c r="W19" s="57">
        <f>'Saisie résultats'!AE6</f>
        <v>29</v>
      </c>
      <c r="X19" s="57">
        <f>'Saisie résultats'!AF6</f>
        <v>30</v>
      </c>
      <c r="AA19">
        <f t="shared" si="3"/>
        <v>0</v>
      </c>
      <c r="AB19">
        <f t="shared" si="5"/>
        <v>0</v>
      </c>
      <c r="AC19" s="39" t="e">
        <f t="shared" si="2"/>
        <v>#DIV/0!</v>
      </c>
    </row>
    <row r="20" spans="1:29" ht="15.75">
      <c r="A20" s="71">
        <f>AA26&amp;"/"&amp;AB26</f>
        <v>0</v>
      </c>
      <c r="B20" s="67"/>
      <c r="C20" s="67"/>
      <c r="D20" s="68"/>
      <c r="E20" s="69"/>
      <c r="F20" s="53"/>
      <c r="G20" s="53"/>
      <c r="H20" s="53"/>
      <c r="I20" s="53"/>
      <c r="J20" s="53"/>
      <c r="K20" s="53"/>
      <c r="L20" s="61"/>
      <c r="M20" s="62"/>
      <c r="N20" s="58" t="s">
        <v>32</v>
      </c>
      <c r="O20" s="65" t="e">
        <f>VLOOKUP($G$2,'Saisie résultats'!$B$7:$AO$41,MATCH(21,'Saisie résultats'!$B$6:$AO$6,0),0)</f>
        <v>#N/A</v>
      </c>
      <c r="P20" s="65" t="e">
        <f>VLOOKUP($G$2,'Saisie résultats'!$B$7:$AO$41,MATCH(22,'Saisie résultats'!$B$6:$AO$6,0),0)</f>
        <v>#N/A</v>
      </c>
      <c r="Q20" s="65" t="e">
        <f>VLOOKUP($G$2,'Saisie résultats'!$B$7:$AO$41,MATCH(23,'Saisie résultats'!$B$6:$AO$6,0),0)</f>
        <v>#N/A</v>
      </c>
      <c r="R20" s="65" t="e">
        <f>VLOOKUP($G$2,'Saisie résultats'!$B$7:$AO$41,MATCH(24,'Saisie résultats'!$B$6:$AO$6,0),0)</f>
        <v>#N/A</v>
      </c>
      <c r="S20" s="65" t="e">
        <f>VLOOKUP($G$2,'Saisie résultats'!$B$7:$AO$41,MATCH(25,'Saisie résultats'!$B$6:$AO$6,0),0)</f>
        <v>#N/A</v>
      </c>
      <c r="T20" s="65" t="e">
        <f>VLOOKUP($G$2,'Saisie résultats'!$B$7:$AO$41,MATCH(26,'Saisie résultats'!$B$6:$AO$6,0),0)</f>
        <v>#N/A</v>
      </c>
      <c r="U20" s="65" t="e">
        <f>VLOOKUP($G$2,'Saisie résultats'!$B$7:$AO$41,MATCH(27,'Saisie résultats'!$B$6:$AO$6,0),0)</f>
        <v>#N/A</v>
      </c>
      <c r="V20" s="65" t="e">
        <f>VLOOKUP($G$2,'Saisie résultats'!$B$7:$AO$41,MATCH(28,'Saisie résultats'!$B$6:$AO$6,0),0)</f>
        <v>#N/A</v>
      </c>
      <c r="W20" s="65" t="e">
        <f>VLOOKUP($G$2,'Saisie résultats'!$B$7:$AO$41,MATCH(29,'Saisie résultats'!$B$6:$AO$6,0),0)</f>
        <v>#N/A</v>
      </c>
      <c r="X20" s="65" t="e">
        <f>VLOOKUP($G$2,'Saisie résultats'!$B$7:$AO$41,MATCH(30,'Saisie résultats'!$B$6:$AO$6,0),0)</f>
        <v>#N/A</v>
      </c>
      <c r="AA20">
        <f t="shared" si="3"/>
        <v>0</v>
      </c>
      <c r="AB20">
        <f>COUNTIF(O20:X20,"1")+COUNTIF(O20:X20,"9")+COUNTIF(O20:X20,"0")</f>
        <v>0</v>
      </c>
      <c r="AC20" s="39" t="e">
        <f t="shared" si="2"/>
        <v>#DIV/0!</v>
      </c>
    </row>
    <row r="21" spans="1:29" ht="15.75">
      <c r="A21" s="71"/>
      <c r="B21" s="67"/>
      <c r="C21" s="67"/>
      <c r="D21" s="68"/>
      <c r="E21" s="69"/>
      <c r="F21" s="53"/>
      <c r="G21" s="53"/>
      <c r="H21" s="53"/>
      <c r="I21" s="53"/>
      <c r="J21" s="53"/>
      <c r="K21" s="53"/>
      <c r="L21" s="61"/>
      <c r="M21" s="62"/>
      <c r="AA21">
        <f t="shared" si="3"/>
        <v>0</v>
      </c>
      <c r="AB21">
        <f aca="true" t="shared" si="6" ref="AB21:AB22">COUNTIF(O21:R21,"1")+COUNTIF(O21:R21,"9")+COUNTIF(O21:R21,"0")</f>
        <v>0</v>
      </c>
      <c r="AC21" s="39" t="e">
        <f t="shared" si="2"/>
        <v>#DIV/0!</v>
      </c>
    </row>
    <row r="22" spans="1:29" ht="15" customHeight="1">
      <c r="A22" s="71"/>
      <c r="B22" s="67"/>
      <c r="C22" s="67"/>
      <c r="D22" s="72">
        <f>AA24/AB24</f>
        <v>0</v>
      </c>
      <c r="E22" s="69" t="e">
        <f>$AC$23</f>
        <v>#DIV/0!</v>
      </c>
      <c r="F22" s="53" t="s">
        <v>42</v>
      </c>
      <c r="G22" s="53"/>
      <c r="H22" s="53"/>
      <c r="I22" s="53"/>
      <c r="J22" s="53"/>
      <c r="K22" s="53"/>
      <c r="L22" s="61" t="s">
        <v>43</v>
      </c>
      <c r="M22" s="62"/>
      <c r="N22" s="55" t="s">
        <v>31</v>
      </c>
      <c r="O22" s="57">
        <f>'Saisie résultats'!AG6</f>
        <v>31</v>
      </c>
      <c r="P22" s="57">
        <f>'Saisie résultats'!AH6</f>
        <v>32</v>
      </c>
      <c r="Q22" s="57">
        <f>'Saisie résultats'!AI6</f>
        <v>33</v>
      </c>
      <c r="R22" s="57">
        <f>'Saisie résultats'!AJ6</f>
        <v>34</v>
      </c>
      <c r="S22" s="57">
        <f>'Saisie résultats'!AK6</f>
        <v>35</v>
      </c>
      <c r="T22" s="57">
        <f>'Saisie résultats'!AL6</f>
        <v>36</v>
      </c>
      <c r="U22" s="57">
        <f>'Saisie résultats'!AM6</f>
        <v>37</v>
      </c>
      <c r="V22" s="57">
        <f>'Saisie résultats'!AN6</f>
        <v>38</v>
      </c>
      <c r="W22" s="57">
        <f>'Saisie résultats'!AO6</f>
        <v>39</v>
      </c>
      <c r="AA22">
        <f t="shared" si="3"/>
        <v>0</v>
      </c>
      <c r="AB22">
        <f t="shared" si="6"/>
        <v>0</v>
      </c>
      <c r="AC22" s="39" t="e">
        <f t="shared" si="2"/>
        <v>#DIV/0!</v>
      </c>
    </row>
    <row r="23" spans="1:29" ht="15.75">
      <c r="A23" s="73">
        <f>AA26/AB26</f>
        <v>0</v>
      </c>
      <c r="B23" s="67"/>
      <c r="C23" s="67"/>
      <c r="D23" s="72"/>
      <c r="E23" s="69"/>
      <c r="F23" s="53"/>
      <c r="G23" s="53"/>
      <c r="H23" s="53"/>
      <c r="I23" s="53"/>
      <c r="J23" s="53"/>
      <c r="K23" s="53"/>
      <c r="L23" s="61"/>
      <c r="M23" s="62"/>
      <c r="N23" s="58" t="s">
        <v>32</v>
      </c>
      <c r="O23" s="65" t="e">
        <f>VLOOKUP($G$2,'Saisie résultats'!$B$7:$AO$41,MATCH(31,'Saisie résultats'!$B$6:$AO$6,0),0)</f>
        <v>#N/A</v>
      </c>
      <c r="P23" s="65" t="e">
        <f>VLOOKUP($G$2,'Saisie résultats'!$B$7:$AO$41,MATCH(32,'Saisie résultats'!$B$6:$AO$6,0),0)</f>
        <v>#N/A</v>
      </c>
      <c r="Q23" s="65" t="e">
        <f>VLOOKUP($G$2,'Saisie résultats'!$B$7:$AO$41,MATCH(33,'Saisie résultats'!$B$6:$AO$6,0),0)</f>
        <v>#N/A</v>
      </c>
      <c r="R23" s="65" t="e">
        <f>VLOOKUP($G$2,'Saisie résultats'!$B$7:$AO$41,MATCH(34,'Saisie résultats'!$B$6:$AO$6,0),0)</f>
        <v>#N/A</v>
      </c>
      <c r="S23" s="65" t="e">
        <f>VLOOKUP($G$2,'Saisie résultats'!$B$7:$AO$41,MATCH(35,'Saisie résultats'!$B$6:$AO$6,0),0)</f>
        <v>#N/A</v>
      </c>
      <c r="T23" s="65" t="e">
        <f>VLOOKUP($G$2,'Saisie résultats'!$B$7:$AO$41,MATCH(36,'Saisie résultats'!$B$6:$AO$6,0),0)</f>
        <v>#N/A</v>
      </c>
      <c r="U23" s="65" t="e">
        <f>VLOOKUP($G$2,'Saisie résultats'!$B$7:$AO$41,MATCH(37,'Saisie résultats'!$B$6:$AO$6,0),0)</f>
        <v>#N/A</v>
      </c>
      <c r="V23" s="65" t="e">
        <f>VLOOKUP($G$2,'Saisie résultats'!$B$7:$AO$41,MATCH(38,'Saisie résultats'!$B$6:$AO$6,0),0)</f>
        <v>#N/A</v>
      </c>
      <c r="W23" s="65" t="e">
        <f>VLOOKUP($G$2,'Saisie résultats'!$B$7:$AO$41,MATCH(39,'Saisie résultats'!$B$6:$AO$6,0),0)</f>
        <v>#N/A</v>
      </c>
      <c r="AA23">
        <f t="shared" si="3"/>
        <v>0</v>
      </c>
      <c r="AB23">
        <f>COUNTIF(O23:W23,"1")+COUNTIF(O23:W23,"9")+COUNTIF(O23:W23,"0")</f>
        <v>0</v>
      </c>
      <c r="AC23" s="39" t="e">
        <f t="shared" si="2"/>
        <v>#DIV/0!</v>
      </c>
    </row>
    <row r="24" spans="1:29" ht="15.75">
      <c r="A24" s="73"/>
      <c r="B24" s="67"/>
      <c r="C24" s="67"/>
      <c r="D24" s="72"/>
      <c r="E24" s="69"/>
      <c r="F24" s="53"/>
      <c r="G24" s="53"/>
      <c r="H24" s="53"/>
      <c r="I24" s="53"/>
      <c r="J24" s="53"/>
      <c r="K24" s="53"/>
      <c r="L24" s="61"/>
      <c r="M24" s="62"/>
      <c r="AA24">
        <f>SUM(AA13:AA23)</f>
        <v>0</v>
      </c>
      <c r="AB24">
        <f>SUM(AB13:AB23)</f>
        <v>1</v>
      </c>
      <c r="AC24" s="39">
        <f t="shared" si="2"/>
        <v>0</v>
      </c>
    </row>
    <row r="25" spans="2:13" ht="17.25" customHeight="1">
      <c r="B25" s="74" t="s">
        <v>44</v>
      </c>
      <c r="C25" s="74"/>
      <c r="D25" s="74" t="s">
        <v>45</v>
      </c>
      <c r="E25" s="61" t="s">
        <v>46</v>
      </c>
      <c r="F25" s="61"/>
      <c r="G25" s="61"/>
      <c r="H25" s="61"/>
      <c r="I25" s="61"/>
      <c r="J25" s="61"/>
      <c r="K25" s="61"/>
      <c r="L25" s="61"/>
      <c r="M25" s="62"/>
    </row>
    <row r="26" spans="2:28" ht="37.5" customHeight="1">
      <c r="B26" s="74"/>
      <c r="C26" s="74"/>
      <c r="D26" s="75" t="e">
        <f>VLOOKUP($G$2,'Saisie résultats'!$B$7:$AP$41,MATCH(40,'Saisie résultats'!$B$6:$AP$6,0),0)</f>
        <v>#N/A</v>
      </c>
      <c r="E26" s="61"/>
      <c r="F26" s="61"/>
      <c r="G26" s="61"/>
      <c r="H26" s="61"/>
      <c r="I26" s="61"/>
      <c r="J26" s="61"/>
      <c r="K26" s="61"/>
      <c r="L26" s="61"/>
      <c r="M26" s="62"/>
      <c r="AA26">
        <f>SUM(AA24:AA24,AA12:AA12)</f>
        <v>0</v>
      </c>
      <c r="AB26">
        <f>SUM(AB12,AB24)</f>
        <v>1</v>
      </c>
    </row>
  </sheetData>
  <sheetProtection sheet="1" selectLockedCells="1"/>
  <mergeCells count="33">
    <mergeCell ref="A2:D3"/>
    <mergeCell ref="G2:I2"/>
    <mergeCell ref="K2:L2"/>
    <mergeCell ref="A5:L5"/>
    <mergeCell ref="A7:A19"/>
    <mergeCell ref="B7:C12"/>
    <mergeCell ref="D7:D10"/>
    <mergeCell ref="E7:E9"/>
    <mergeCell ref="F7:K9"/>
    <mergeCell ref="L7:L9"/>
    <mergeCell ref="E10:E12"/>
    <mergeCell ref="F10:K12"/>
    <mergeCell ref="L10:L12"/>
    <mergeCell ref="D11:D12"/>
    <mergeCell ref="B13:C24"/>
    <mergeCell ref="D13:D21"/>
    <mergeCell ref="E13:E15"/>
    <mergeCell ref="F13:K15"/>
    <mergeCell ref="L13:L15"/>
    <mergeCell ref="E16:E18"/>
    <mergeCell ref="F16:K18"/>
    <mergeCell ref="L16:L18"/>
    <mergeCell ref="E19:E21"/>
    <mergeCell ref="F19:K21"/>
    <mergeCell ref="L19:L21"/>
    <mergeCell ref="A20:A22"/>
    <mergeCell ref="D22:D24"/>
    <mergeCell ref="E22:E24"/>
    <mergeCell ref="F22:K24"/>
    <mergeCell ref="L22:L24"/>
    <mergeCell ref="A23:A24"/>
    <mergeCell ref="B25:C26"/>
    <mergeCell ref="E25:L26"/>
  </mergeCells>
  <dataValidations count="1">
    <dataValidation type="list" operator="equal" allowBlank="1" showErrorMessage="1" sqref="G2">
      <formula1>'liste des élèves'!$B$5:$B$29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44"/>
  <sheetViews>
    <sheetView zoomScale="95" zoomScaleNormal="95" workbookViewId="0" topLeftCell="A1">
      <selection activeCell="E10" sqref="E10"/>
    </sheetView>
  </sheetViews>
  <sheetFormatPr defaultColWidth="10.28125" defaultRowHeight="15.75" customHeight="1"/>
  <cols>
    <col min="1" max="10" width="10.8515625" style="0" customWidth="1"/>
    <col min="11" max="11" width="1.8515625" style="0" customWidth="1"/>
    <col min="12" max="21" width="10.8515625" style="0" customWidth="1"/>
    <col min="22" max="22" width="14.421875" style="38" customWidth="1"/>
    <col min="23" max="25" width="10.8515625" style="0" customWidth="1"/>
    <col min="26" max="69" width="10.8515625" style="0" hidden="1" customWidth="1"/>
    <col min="70" max="16384" width="10.8515625" style="0" customWidth="1"/>
  </cols>
  <sheetData>
    <row r="1" spans="1:68" ht="15.75" customHeight="1">
      <c r="A1" s="76"/>
      <c r="B1" s="77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80"/>
      <c r="Q1" s="80"/>
      <c r="R1" s="80"/>
      <c r="S1" s="80"/>
      <c r="T1" s="81"/>
      <c r="U1" s="81"/>
      <c r="V1" s="81"/>
      <c r="W1" s="81"/>
      <c r="X1" s="81"/>
      <c r="Y1" s="81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3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81"/>
      <c r="BP1" s="81"/>
    </row>
    <row r="2" spans="1:68" ht="15.75" customHeight="1">
      <c r="A2" s="84" t="s">
        <v>47</v>
      </c>
      <c r="B2" s="84"/>
      <c r="C2" s="84"/>
      <c r="D2" s="85" t="s">
        <v>48</v>
      </c>
      <c r="E2" s="85"/>
      <c r="F2" s="85"/>
      <c r="G2" s="85"/>
      <c r="H2" s="85"/>
      <c r="I2" s="86" t="s">
        <v>49</v>
      </c>
      <c r="J2" s="86"/>
      <c r="K2" s="86"/>
      <c r="L2" s="86"/>
      <c r="M2" s="87" t="e">
        <f>IF('Synthèse globale'!D10="","",'Synthèse globale'!D10)</f>
        <v>#DIV/0!</v>
      </c>
      <c r="N2" s="87"/>
      <c r="O2" s="88"/>
      <c r="P2" s="88"/>
      <c r="Q2" s="89"/>
      <c r="R2" s="89"/>
      <c r="S2" s="89"/>
      <c r="T2" s="89"/>
      <c r="U2" s="89"/>
      <c r="V2" s="90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89"/>
      <c r="BO2" s="89"/>
      <c r="BP2" s="76"/>
    </row>
    <row r="3" spans="1:68" ht="15.75" customHeight="1">
      <c r="A3" s="84"/>
      <c r="B3" s="84"/>
      <c r="C3" s="84"/>
      <c r="D3" s="91" t="s">
        <v>50</v>
      </c>
      <c r="E3" s="91"/>
      <c r="F3" s="91"/>
      <c r="G3" s="91"/>
      <c r="H3" s="91"/>
      <c r="I3" s="92" t="s">
        <v>51</v>
      </c>
      <c r="J3" s="92"/>
      <c r="K3" s="92"/>
      <c r="L3" s="92"/>
      <c r="M3" s="93" t="e">
        <f>IF('Synthèse globale'!E10="","",'Synthèse globale'!E10)</f>
        <v>#DIV/0!</v>
      </c>
      <c r="N3" s="93"/>
      <c r="O3" s="88"/>
      <c r="P3" s="88"/>
      <c r="Q3" s="89"/>
      <c r="R3" s="89"/>
      <c r="S3" s="89"/>
      <c r="T3" s="89"/>
      <c r="U3" s="89"/>
      <c r="V3" s="90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89"/>
      <c r="BO3" s="89"/>
      <c r="BP3" s="76"/>
    </row>
    <row r="4" spans="1:68" ht="15.75" customHeight="1">
      <c r="A4" s="84"/>
      <c r="B4" s="84"/>
      <c r="C4" s="84"/>
      <c r="D4" s="91" t="s">
        <v>52</v>
      </c>
      <c r="E4" s="91"/>
      <c r="F4" s="91"/>
      <c r="G4" s="91"/>
      <c r="H4" s="91"/>
      <c r="I4" s="92" t="s">
        <v>53</v>
      </c>
      <c r="J4" s="92"/>
      <c r="K4" s="92"/>
      <c r="L4" s="92"/>
      <c r="M4" s="94" t="e">
        <f>IF('Synthèse globale'!F10="","",'Synthèse globale'!F10)</f>
        <v>#DIV/0!</v>
      </c>
      <c r="N4" s="94"/>
      <c r="O4" s="88"/>
      <c r="P4" s="88"/>
      <c r="Q4" s="89"/>
      <c r="R4" s="89"/>
      <c r="S4" s="89"/>
      <c r="T4" s="89"/>
      <c r="U4" s="89"/>
      <c r="V4" s="90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89"/>
      <c r="BO4" s="89"/>
      <c r="BP4" s="76"/>
    </row>
    <row r="5" spans="1:68" ht="15.75" customHeight="1">
      <c r="A5" s="84"/>
      <c r="B5" s="84"/>
      <c r="C5" s="84"/>
      <c r="D5" s="91" t="s">
        <v>54</v>
      </c>
      <c r="E5" s="91"/>
      <c r="F5" s="91"/>
      <c r="G5" s="91"/>
      <c r="H5" s="91"/>
      <c r="I5" s="92" t="s">
        <v>55</v>
      </c>
      <c r="J5" s="92"/>
      <c r="K5" s="92"/>
      <c r="L5" s="92"/>
      <c r="M5" s="94" t="e">
        <f>IF('Synthèse globale'!G10="","",'Synthèse globale'!G10)</f>
        <v>#DIV/0!</v>
      </c>
      <c r="N5" s="94"/>
      <c r="O5" s="88"/>
      <c r="P5" s="88"/>
      <c r="Q5" s="89"/>
      <c r="R5" s="89"/>
      <c r="S5" s="89"/>
      <c r="T5" s="89"/>
      <c r="U5" s="89"/>
      <c r="V5" s="90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89"/>
      <c r="BO5" s="89"/>
      <c r="BP5" s="76"/>
    </row>
    <row r="6" spans="1:68" ht="22.5" customHeight="1">
      <c r="A6" s="95"/>
      <c r="B6" s="96"/>
      <c r="C6" s="97"/>
      <c r="D6" s="98"/>
      <c r="E6" s="97"/>
      <c r="F6" s="98"/>
      <c r="G6" s="97"/>
      <c r="H6" s="98"/>
      <c r="I6" s="97"/>
      <c r="J6" s="98"/>
      <c r="K6" s="98"/>
      <c r="L6" s="98"/>
      <c r="M6" s="99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1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100"/>
      <c r="BP6" s="100"/>
    </row>
    <row r="7" spans="1:68" ht="11.25" customHeight="1">
      <c r="A7" s="95"/>
      <c r="B7" s="96"/>
      <c r="C7" s="102"/>
      <c r="D7" s="80"/>
      <c r="E7" s="103"/>
      <c r="F7" s="103"/>
      <c r="G7" s="103"/>
      <c r="H7" s="103"/>
      <c r="I7" s="103"/>
      <c r="J7" s="103"/>
      <c r="K7" s="104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6"/>
      <c r="W7" s="107"/>
      <c r="X7" s="107"/>
      <c r="Y7" s="80"/>
      <c r="Z7" s="108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9"/>
      <c r="AM7" s="109"/>
      <c r="AN7" s="83"/>
      <c r="AO7" s="110"/>
      <c r="AP7" s="110"/>
      <c r="AQ7" s="110"/>
      <c r="AR7" s="110"/>
      <c r="AS7" s="110"/>
      <c r="AT7" s="110"/>
      <c r="AU7" s="110"/>
      <c r="AV7" s="110"/>
      <c r="AW7" s="110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108"/>
      <c r="BP7" s="108"/>
    </row>
    <row r="8" spans="1:68" ht="131.25" customHeight="1">
      <c r="A8" s="95"/>
      <c r="B8" s="96"/>
      <c r="C8" s="111"/>
      <c r="D8" s="109"/>
      <c r="E8" s="112" t="s">
        <v>56</v>
      </c>
      <c r="F8" s="112"/>
      <c r="G8" s="112" t="s">
        <v>57</v>
      </c>
      <c r="H8" s="112"/>
      <c r="I8" s="113" t="s">
        <v>58</v>
      </c>
      <c r="J8" s="113"/>
      <c r="K8" s="109"/>
      <c r="L8" s="112" t="s">
        <v>59</v>
      </c>
      <c r="M8" s="112"/>
      <c r="N8" s="112" t="s">
        <v>60</v>
      </c>
      <c r="O8" s="112"/>
      <c r="P8" s="114" t="s">
        <v>61</v>
      </c>
      <c r="Q8" s="114"/>
      <c r="R8" s="114" t="s">
        <v>62</v>
      </c>
      <c r="S8" s="114"/>
      <c r="T8" s="115" t="s">
        <v>63</v>
      </c>
      <c r="U8" s="115"/>
      <c r="V8" s="116" t="s">
        <v>44</v>
      </c>
      <c r="W8" s="117" t="s">
        <v>64</v>
      </c>
      <c r="X8" s="117"/>
      <c r="Y8" s="104"/>
      <c r="Z8" s="118"/>
      <c r="AA8" s="95"/>
      <c r="AB8" s="95"/>
      <c r="AC8" s="119"/>
      <c r="AD8" s="95"/>
      <c r="AE8" s="95"/>
      <c r="AF8" s="95"/>
      <c r="AG8" s="95"/>
      <c r="AH8" s="95"/>
      <c r="AI8" s="120"/>
      <c r="AJ8" s="120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105" t="s">
        <v>65</v>
      </c>
      <c r="BP8" s="105"/>
    </row>
    <row r="9" spans="1:68" ht="21" customHeight="1">
      <c r="A9" s="121"/>
      <c r="B9" s="122"/>
      <c r="C9" s="123">
        <f>CONCATENATE("Score moyen sur ",COUNTIF(AF10:AF116,FALSE)," élèves")</f>
        <v>0</v>
      </c>
      <c r="D9" s="123"/>
      <c r="E9" s="124" t="e">
        <f>AVERAGE(E10:E116)</f>
        <v>#DIV/0!</v>
      </c>
      <c r="F9" s="125" t="e">
        <f aca="true" t="shared" si="0" ref="F9:F44">IF(OR(E9="",E9="A"),"",E9/6)</f>
        <v>#DIV/0!</v>
      </c>
      <c r="G9" s="124" t="e">
        <f>AVERAGE(G10:G116)</f>
        <v>#DIV/0!</v>
      </c>
      <c r="H9" s="125" t="e">
        <f aca="true" t="shared" si="1" ref="H9:H44">IF(OR(G9="",G9="A"),"",G9/2)</f>
        <v>#DIV/0!</v>
      </c>
      <c r="I9" s="124" t="e">
        <f aca="true" t="shared" si="2" ref="I9:I44">SUM(E9,G9)</f>
        <v>#DIV/0!</v>
      </c>
      <c r="J9" s="125" t="e">
        <f>IF(OR(E9="",E9="A",G9="",G9="A"),"",(E9+G9)/8)</f>
        <v>#DIV/0!</v>
      </c>
      <c r="K9" s="126"/>
      <c r="L9" s="124" t="e">
        <f>AVERAGE(L10:L116)</f>
        <v>#DIV/0!</v>
      </c>
      <c r="M9" s="125" t="e">
        <f aca="true" t="shared" si="3" ref="M9:M44">IF(OR(L9="",L9="A"),"",L9/8)</f>
        <v>#DIV/0!</v>
      </c>
      <c r="N9" s="124" t="e">
        <f>AVERAGE(N10:N116)</f>
        <v>#DIV/0!</v>
      </c>
      <c r="O9" s="125" t="e">
        <f aca="true" t="shared" si="4" ref="O9:O44">IF(OR(N9="",N9="A"),"",N9/4)</f>
        <v>#DIV/0!</v>
      </c>
      <c r="P9" s="124" t="e">
        <f>AVERAGE(P10:P116)</f>
        <v>#DIV/0!</v>
      </c>
      <c r="Q9" s="125" t="e">
        <f aca="true" t="shared" si="5" ref="Q9:Q44">IF(OR(P9="",P9="A"),"",P9/10)</f>
        <v>#DIV/0!</v>
      </c>
      <c r="R9" s="124" t="e">
        <f>AVERAGE(R10:R116)</f>
        <v>#DIV/0!</v>
      </c>
      <c r="S9" s="125" t="e">
        <f aca="true" t="shared" si="6" ref="S9:S44">IF(OR(R9="",R9="A"),"",R9/9)</f>
        <v>#DIV/0!</v>
      </c>
      <c r="T9" s="124" t="e">
        <f>AVERAGE(T10:T116)</f>
        <v>#DIV/0!</v>
      </c>
      <c r="U9" s="125" t="e">
        <f>IF(OR(L9="",L9="A",N9="",N9="A",P9="",P9="A",R9="",R9="A"),"",(L9+N9+P9+R9)/31)</f>
        <v>#DIV/0!</v>
      </c>
      <c r="V9" s="127" t="e">
        <f>'Saisie résultats'!AP42</f>
        <v>#DIV/0!</v>
      </c>
      <c r="W9" s="124" t="e">
        <f>SUM(I9,T9)</f>
        <v>#DIV/0!</v>
      </c>
      <c r="X9" s="125" t="e">
        <f aca="true" t="shared" si="7" ref="X9:X44">W9/39</f>
        <v>#DIV/0!</v>
      </c>
      <c r="Y9" s="128"/>
      <c r="Z9" s="129"/>
      <c r="AA9" s="121"/>
      <c r="AB9" s="121"/>
      <c r="AC9" s="130"/>
      <c r="AD9" s="121"/>
      <c r="AE9" s="121"/>
      <c r="AF9" s="121"/>
      <c r="AG9" s="121"/>
      <c r="AH9" s="121"/>
      <c r="AI9" s="130"/>
      <c r="AJ9" s="13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32" t="e">
        <f aca="true" t="shared" si="8" ref="BO9:BO10">SUM(I9,T9)</f>
        <v>#DIV/0!</v>
      </c>
      <c r="BP9" s="133" t="e">
        <f>IF(OR(#REF!="",#REF!="A",I9="",I9="A",T9="",T9="A",R9="",R9="A",U9="",U9="A",),"",(#REF!+I9+T9+R9+U9)/47)</f>
        <v>#REF!</v>
      </c>
    </row>
    <row r="10" spans="1:68" ht="21" customHeight="1">
      <c r="A10" s="95"/>
      <c r="B10" s="134">
        <v>1</v>
      </c>
      <c r="C10" s="135">
        <f>IF(ISBLANK('liste des élèves'!B5),"",('liste des élèves'!B5))</f>
        <v>0</v>
      </c>
      <c r="D10" s="135"/>
      <c r="E10" s="136">
        <f>IF(ISBLANK('liste des élèves'!B5),"",SUMIF('Saisie résultats'!C7:H7,1))</f>
        <v>0</v>
      </c>
      <c r="F10" s="137">
        <f t="shared" si="0"/>
        <v>0</v>
      </c>
      <c r="G10" s="136">
        <f>IF(ISBLANK('liste des élèves'!B5),"",SUMIF('Saisie résultats'!I7:J7,1))</f>
        <v>0</v>
      </c>
      <c r="H10" s="125">
        <f t="shared" si="1"/>
        <v>0</v>
      </c>
      <c r="I10" s="124">
        <f t="shared" si="2"/>
        <v>0</v>
      </c>
      <c r="J10" s="137">
        <f aca="true" t="shared" si="9" ref="J10:J44">IF(I10="","",I10/8)</f>
        <v>0</v>
      </c>
      <c r="K10" s="138"/>
      <c r="L10" s="136">
        <f>IF(ISBLANK('liste des élèves'!B5),"",SUMIF('Saisie résultats'!K7:R7,1))</f>
        <v>0</v>
      </c>
      <c r="M10" s="137">
        <f t="shared" si="3"/>
        <v>0</v>
      </c>
      <c r="N10" s="136">
        <f>IF(ISBLANK('liste des élèves'!B5),"",SUMIF('Saisie résultats'!S7:V7,1))</f>
        <v>0</v>
      </c>
      <c r="O10" s="137">
        <f t="shared" si="4"/>
        <v>0</v>
      </c>
      <c r="P10" s="136">
        <f>IF(ISBLANK('liste des élèves'!B5),"",SUMIF('Saisie résultats'!W7:AF7,1))</f>
        <v>0</v>
      </c>
      <c r="Q10" s="137">
        <f t="shared" si="5"/>
        <v>0</v>
      </c>
      <c r="R10" s="139">
        <f>IF(ISBLANK('liste des élèves'!B5),"",SUMIF('Saisie résultats'!AG7:AO7,1))</f>
        <v>0</v>
      </c>
      <c r="S10" s="140">
        <f t="shared" si="6"/>
        <v>0</v>
      </c>
      <c r="T10" s="141">
        <f>IF(ISBLANK('liste des élèves'!B5),"",(L10+N10+P10+R10))</f>
        <v>0</v>
      </c>
      <c r="U10" s="137">
        <f aca="true" t="shared" si="10" ref="U10:U44">IF(T10="","",T10/31)</f>
        <v>0</v>
      </c>
      <c r="V10" s="142">
        <f>IF(ISBLANK('liste des élèves'!B6),"",'Saisie résultats'!AP7)</f>
        <v>0</v>
      </c>
      <c r="W10" s="139">
        <f>IF(ISBLANK('liste des élèves'!B5),"",(E10+G10+L10+N10+P10+R10))</f>
        <v>0</v>
      </c>
      <c r="X10" s="125" t="e">
        <f t="shared" si="7"/>
        <v>#VALUE!</v>
      </c>
      <c r="Y10" s="138"/>
      <c r="Z10" s="143"/>
      <c r="AA10" s="95"/>
      <c r="AB10" s="95"/>
      <c r="AC10" s="95"/>
      <c r="AD10" s="95"/>
      <c r="AE10" s="95"/>
      <c r="AF10" s="144">
        <f aca="true" t="shared" si="11" ref="AF10:AF44">IF(C10="",TRUE,FALSE)</f>
        <v>1</v>
      </c>
      <c r="AG10" s="95"/>
      <c r="AH10" s="95"/>
      <c r="AI10" s="95"/>
      <c r="AJ10" s="95"/>
      <c r="AK10" s="95">
        <f>IF(ISBLANK("$'liste élèves'.$11$160"),"",IF(OR(ISTEXT(B10),ISTEXT(#REF!),ISTEXT(E10),ISTEXT(#REF!),ISTEXT(G10),ISTEXT(#REF!)),"",(#REF!+E10+G10+#REF!+#REF!+#REF!+#REF!)))</f>
        <v>0</v>
      </c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136">
        <f t="shared" si="8"/>
        <v>0</v>
      </c>
      <c r="BP10" s="137">
        <f aca="true" t="shared" si="12" ref="BP10:BP44">IF(BO10="","",BO10/47)</f>
        <v>0</v>
      </c>
    </row>
    <row r="11" spans="1:68" ht="21" customHeight="1">
      <c r="A11" s="95"/>
      <c r="B11" s="134">
        <v>2</v>
      </c>
      <c r="C11" s="135">
        <f>IF(ISBLANK('liste des élèves'!B6),"",('liste des élèves'!B6))</f>
        <v>0</v>
      </c>
      <c r="D11" s="135"/>
      <c r="E11" s="136">
        <f>IF(ISBLANK('liste des élèves'!B6),"",SUMIF('Saisie résultats'!C8:H8,1))</f>
        <v>0</v>
      </c>
      <c r="F11" s="137">
        <f t="shared" si="0"/>
        <v>0</v>
      </c>
      <c r="G11" s="136">
        <f>IF(ISBLANK('liste des élèves'!B6),"",SUMIF('Saisie résultats'!I8:J8,1))</f>
        <v>0</v>
      </c>
      <c r="H11" s="125">
        <f t="shared" si="1"/>
        <v>0</v>
      </c>
      <c r="I11" s="124">
        <f t="shared" si="2"/>
        <v>0</v>
      </c>
      <c r="J11" s="137">
        <f t="shared" si="9"/>
        <v>0</v>
      </c>
      <c r="K11" s="138"/>
      <c r="L11" s="136">
        <f>IF(ISBLANK('liste des élèves'!B6),"",SUMIF('Saisie résultats'!K8:R8,1))</f>
        <v>0</v>
      </c>
      <c r="M11" s="137">
        <f t="shared" si="3"/>
        <v>0</v>
      </c>
      <c r="N11" s="136">
        <f>IF(ISBLANK('liste des élèves'!B6),"",SUMIF('Saisie résultats'!S8:V8,1))</f>
        <v>0</v>
      </c>
      <c r="O11" s="137">
        <f t="shared" si="4"/>
        <v>0</v>
      </c>
      <c r="P11" s="136">
        <f>IF(ISBLANK('liste des élèves'!B6),"",SUMIF('Saisie résultats'!W8:AF8,1))</f>
        <v>0</v>
      </c>
      <c r="Q11" s="137">
        <f t="shared" si="5"/>
        <v>0</v>
      </c>
      <c r="R11" s="139">
        <f>IF(ISBLANK('liste des élèves'!B6),"",SUMIF('Saisie résultats'!AG8:AO8,1))</f>
        <v>0</v>
      </c>
      <c r="S11" s="140">
        <f t="shared" si="6"/>
        <v>0</v>
      </c>
      <c r="T11" s="141">
        <f>IF(ISBLANK('liste des élèves'!B6),"",(L11+N11+P11+R11))</f>
        <v>0</v>
      </c>
      <c r="U11" s="137">
        <f t="shared" si="10"/>
        <v>0</v>
      </c>
      <c r="V11" s="142">
        <f>IF(ISBLANK('liste des élèves'!B5),"",'Saisie résultats'!AP8)</f>
        <v>0</v>
      </c>
      <c r="W11" s="139">
        <f>IF(ISBLANK('liste des élèves'!B6),"",(E11+G11+L11+N11+P11+R11))</f>
        <v>0</v>
      </c>
      <c r="X11" s="125" t="e">
        <f t="shared" si="7"/>
        <v>#VALUE!</v>
      </c>
      <c r="Y11" s="138"/>
      <c r="Z11" s="143"/>
      <c r="AA11" s="95"/>
      <c r="AB11" s="95"/>
      <c r="AC11" s="95"/>
      <c r="AD11" s="95"/>
      <c r="AE11" s="95"/>
      <c r="AF11" s="144">
        <f t="shared" si="11"/>
        <v>1</v>
      </c>
      <c r="AG11" s="95"/>
      <c r="AH11" s="95"/>
      <c r="AI11" s="95"/>
      <c r="AJ11" s="95"/>
      <c r="AK11" s="95">
        <f>IF(ISBLANK("$'liste élèves'.$11$160"),"",IF(OR(ISTEXT(B11),ISTEXT(#REF!),ISTEXT(E11),ISTEXT(#REF!),ISTEXT(G11),ISTEXT(#REF!)),"",(#REF!+E11+G11+#REF!+#REF!+#REF!+#REF!)))</f>
        <v>0</v>
      </c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136" t="e">
        <f>IF(ISBLANK('[1]Liste élèves'!B12),"",(#REF!+I11+T11+R11+U11))</f>
        <v>#VALUE!</v>
      </c>
      <c r="BP11" s="137" t="e">
        <f t="shared" si="12"/>
        <v>#VALUE!</v>
      </c>
    </row>
    <row r="12" spans="1:68" ht="21" customHeight="1">
      <c r="A12" s="95"/>
      <c r="B12" s="134">
        <v>3</v>
      </c>
      <c r="C12" s="135">
        <f>IF(ISBLANK('liste des élèves'!B7),"",('liste des élèves'!B7))</f>
        <v>0</v>
      </c>
      <c r="D12" s="135"/>
      <c r="E12" s="136">
        <f>IF(ISBLANK('liste des élèves'!B7),"",SUMIF('Saisie résultats'!C9:H9,1))</f>
        <v>0</v>
      </c>
      <c r="F12" s="137">
        <f t="shared" si="0"/>
        <v>0</v>
      </c>
      <c r="G12" s="136">
        <f>IF(ISBLANK('liste des élèves'!B7),"",SUMIF('Saisie résultats'!I9:J9,1))</f>
        <v>0</v>
      </c>
      <c r="H12" s="125">
        <f t="shared" si="1"/>
        <v>0</v>
      </c>
      <c r="I12" s="124">
        <f t="shared" si="2"/>
        <v>0</v>
      </c>
      <c r="J12" s="137">
        <f t="shared" si="9"/>
        <v>0</v>
      </c>
      <c r="K12" s="138"/>
      <c r="L12" s="136">
        <f>IF(ISBLANK('liste des élèves'!B7),"",SUMIF('Saisie résultats'!K9:R9,1))</f>
        <v>0</v>
      </c>
      <c r="M12" s="137">
        <f t="shared" si="3"/>
        <v>0</v>
      </c>
      <c r="N12" s="136">
        <f>IF(ISBLANK('liste des élèves'!B7),"",SUMIF('Saisie résultats'!S9:V9,1))</f>
        <v>0</v>
      </c>
      <c r="O12" s="137">
        <f t="shared" si="4"/>
        <v>0</v>
      </c>
      <c r="P12" s="136">
        <f>IF(ISBLANK('liste des élèves'!B7),"",SUMIF('Saisie résultats'!W9:AF9,1))</f>
        <v>0</v>
      </c>
      <c r="Q12" s="137">
        <f t="shared" si="5"/>
        <v>0</v>
      </c>
      <c r="R12" s="139">
        <f>IF(ISBLANK('liste des élèves'!B7),"",SUMIF('Saisie résultats'!AG9:AO9,1))</f>
        <v>0</v>
      </c>
      <c r="S12" s="140">
        <f t="shared" si="6"/>
        <v>0</v>
      </c>
      <c r="T12" s="141">
        <f>IF(ISBLANK('liste des élèves'!B7),"",(L12+N12+P12+R12))</f>
        <v>0</v>
      </c>
      <c r="U12" s="137">
        <f t="shared" si="10"/>
        <v>0</v>
      </c>
      <c r="V12" s="142">
        <f>IF(ISBLANK('liste des élèves'!B5),"",'Saisie résultats'!AP9)</f>
        <v>0</v>
      </c>
      <c r="W12" s="139">
        <f>IF(ISBLANK('liste des élèves'!B7),"",(E12+G12+L12+N12+P12+R12))</f>
        <v>0</v>
      </c>
      <c r="X12" s="125" t="e">
        <f t="shared" si="7"/>
        <v>#VALUE!</v>
      </c>
      <c r="Y12" s="138"/>
      <c r="Z12" s="143"/>
      <c r="AA12" s="95"/>
      <c r="AB12" s="95"/>
      <c r="AC12" s="95"/>
      <c r="AD12" s="95"/>
      <c r="AE12" s="95"/>
      <c r="AF12" s="144">
        <f t="shared" si="11"/>
        <v>1</v>
      </c>
      <c r="AG12" s="95"/>
      <c r="AH12" s="95"/>
      <c r="AI12" s="95"/>
      <c r="AJ12" s="95"/>
      <c r="AK12" s="95">
        <f>IF(ISBLANK("$'liste élèves'.$11$160"),"",IF(OR(ISTEXT(B12),ISTEXT(#REF!),ISTEXT(E12),ISTEXT(#REF!),ISTEXT(G12),ISTEXT(#REF!)),"",(#REF!+E12+G12+#REF!+#REF!+#REF!+#REF!)))</f>
        <v>0</v>
      </c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136">
        <f>IF(ISBLANK('[1]Liste élèves'!B13),"",(#REF!+I12+T12+R12+U12))</f>
        <v>0</v>
      </c>
      <c r="BP12" s="137">
        <f t="shared" si="12"/>
        <v>0</v>
      </c>
    </row>
    <row r="13" spans="1:68" ht="21" customHeight="1">
      <c r="A13" s="95"/>
      <c r="B13" s="134">
        <v>4</v>
      </c>
      <c r="C13" s="135">
        <f>IF(ISBLANK('liste des élèves'!B8),"",('liste des élèves'!B8))</f>
        <v>0</v>
      </c>
      <c r="D13" s="135"/>
      <c r="E13" s="136">
        <f>IF(ISBLANK('liste des élèves'!B8),"",SUMIF('Saisie résultats'!C10:H10,1))</f>
        <v>0</v>
      </c>
      <c r="F13" s="137">
        <f t="shared" si="0"/>
        <v>0</v>
      </c>
      <c r="G13" s="136">
        <f>IF(ISBLANK('liste des élèves'!B8),"",SUMIF('Saisie résultats'!I10:J10,1))</f>
        <v>0</v>
      </c>
      <c r="H13" s="125">
        <f t="shared" si="1"/>
        <v>0</v>
      </c>
      <c r="I13" s="124">
        <f t="shared" si="2"/>
        <v>0</v>
      </c>
      <c r="J13" s="137">
        <f t="shared" si="9"/>
        <v>0</v>
      </c>
      <c r="K13" s="138"/>
      <c r="L13" s="136">
        <f>IF(ISBLANK('liste des élèves'!B8),"",SUMIF('Saisie résultats'!K10:R10,1))</f>
        <v>0</v>
      </c>
      <c r="M13" s="137">
        <f t="shared" si="3"/>
        <v>0</v>
      </c>
      <c r="N13" s="136">
        <f>IF(ISBLANK('liste des élèves'!B8),"",SUMIF('Saisie résultats'!S10:V10,1))</f>
        <v>0</v>
      </c>
      <c r="O13" s="137">
        <f t="shared" si="4"/>
        <v>0</v>
      </c>
      <c r="P13" s="136">
        <f>IF(ISBLANK('liste des élèves'!B8),"",SUMIF('Saisie résultats'!W10:AF10,1))</f>
        <v>0</v>
      </c>
      <c r="Q13" s="137">
        <f t="shared" si="5"/>
        <v>0</v>
      </c>
      <c r="R13" s="139">
        <f>IF(ISBLANK('liste des élèves'!B8),"",SUMIF('Saisie résultats'!AG10:AO10,1))</f>
        <v>0</v>
      </c>
      <c r="S13" s="140">
        <f t="shared" si="6"/>
        <v>0</v>
      </c>
      <c r="T13" s="141">
        <f>IF(ISBLANK('liste des élèves'!B8),"",(L13+N13+P13+R13))</f>
        <v>0</v>
      </c>
      <c r="U13" s="137">
        <f t="shared" si="10"/>
        <v>0</v>
      </c>
      <c r="V13" s="142">
        <f>IF(ISBLANK('liste des élèves'!B5),"",'Saisie résultats'!AP10)</f>
        <v>0</v>
      </c>
      <c r="W13" s="139">
        <f>IF(ISBLANK('liste des élèves'!B8),"",(E13+G13+L13+N13+P13+R13))</f>
        <v>0</v>
      </c>
      <c r="X13" s="125" t="e">
        <f t="shared" si="7"/>
        <v>#VALUE!</v>
      </c>
      <c r="Y13" s="138"/>
      <c r="Z13" s="143"/>
      <c r="AA13" s="95"/>
      <c r="AB13" s="95"/>
      <c r="AC13" s="95"/>
      <c r="AD13" s="95"/>
      <c r="AE13" s="95"/>
      <c r="AF13" s="144">
        <f t="shared" si="11"/>
        <v>1</v>
      </c>
      <c r="AG13" s="95"/>
      <c r="AH13" s="95"/>
      <c r="AI13" s="95"/>
      <c r="AJ13" s="95"/>
      <c r="AK13" s="95">
        <f>IF(ISBLANK("$'liste élèves'.$11$160"),"",IF(OR(ISTEXT(B13),ISTEXT(#REF!),ISTEXT(E13),ISTEXT(#REF!),ISTEXT(G13),ISTEXT(#REF!)),"",(#REF!+E13+G13+#REF!+#REF!+#REF!+#REF!)))</f>
        <v>0</v>
      </c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136">
        <f>IF(ISBLANK('[1]Liste élèves'!B14),"",(#REF!+I13+T13+R13+U13))</f>
        <v>0</v>
      </c>
      <c r="BP13" s="137">
        <f t="shared" si="12"/>
        <v>0</v>
      </c>
    </row>
    <row r="14" spans="1:68" ht="21" customHeight="1">
      <c r="A14" s="95"/>
      <c r="B14" s="134">
        <v>5</v>
      </c>
      <c r="C14" s="135">
        <f>IF(ISBLANK('liste des élèves'!B9),"",('liste des élèves'!B9))</f>
        <v>0</v>
      </c>
      <c r="D14" s="135"/>
      <c r="E14" s="136">
        <f>IF(ISBLANK('liste des élèves'!B9),"",SUMIF('Saisie résultats'!C11:H11,1))</f>
        <v>0</v>
      </c>
      <c r="F14" s="137">
        <f t="shared" si="0"/>
        <v>0</v>
      </c>
      <c r="G14" s="136">
        <f>IF(ISBLANK('liste des élèves'!B9),"",SUMIF('Saisie résultats'!I11:J11,1))</f>
        <v>0</v>
      </c>
      <c r="H14" s="125">
        <f t="shared" si="1"/>
        <v>0</v>
      </c>
      <c r="I14" s="124">
        <f t="shared" si="2"/>
        <v>0</v>
      </c>
      <c r="J14" s="137">
        <f t="shared" si="9"/>
        <v>0</v>
      </c>
      <c r="K14" s="138"/>
      <c r="L14" s="136">
        <f>IF(ISBLANK('liste des élèves'!B9),"",SUMIF('Saisie résultats'!K11:R11,1))</f>
        <v>0</v>
      </c>
      <c r="M14" s="137">
        <f t="shared" si="3"/>
        <v>0</v>
      </c>
      <c r="N14" s="136">
        <f>IF(ISBLANK('liste des élèves'!B9),"",SUMIF('Saisie résultats'!S11:V11,1))</f>
        <v>0</v>
      </c>
      <c r="O14" s="137">
        <f t="shared" si="4"/>
        <v>0</v>
      </c>
      <c r="P14" s="136">
        <f>IF(ISBLANK('liste des élèves'!B9),"",SUMIF('Saisie résultats'!W11:AF11,1))</f>
        <v>0</v>
      </c>
      <c r="Q14" s="137">
        <f t="shared" si="5"/>
        <v>0</v>
      </c>
      <c r="R14" s="139">
        <f>IF(ISBLANK('liste des élèves'!B9),"",SUMIF('Saisie résultats'!AG11:AO11,1))</f>
        <v>0</v>
      </c>
      <c r="S14" s="140">
        <f t="shared" si="6"/>
        <v>0</v>
      </c>
      <c r="T14" s="141">
        <f>IF(ISBLANK('liste des élèves'!B9),"",(L14+N14+P14+R14))</f>
        <v>0</v>
      </c>
      <c r="U14" s="137">
        <f t="shared" si="10"/>
        <v>0</v>
      </c>
      <c r="V14" s="142">
        <f>IF(ISBLANK('liste des élèves'!B5),"",'Saisie résultats'!AP11)</f>
        <v>0</v>
      </c>
      <c r="W14" s="139">
        <f>IF(ISBLANK('liste des élèves'!B9),"",(E14+G14+L14+N14+P14+R14))</f>
        <v>0</v>
      </c>
      <c r="X14" s="125" t="e">
        <f t="shared" si="7"/>
        <v>#VALUE!</v>
      </c>
      <c r="Y14" s="138"/>
      <c r="Z14" s="143"/>
      <c r="AA14" s="95"/>
      <c r="AB14" s="95"/>
      <c r="AC14" s="95"/>
      <c r="AD14" s="95"/>
      <c r="AE14" s="95"/>
      <c r="AF14" s="144">
        <f t="shared" si="11"/>
        <v>1</v>
      </c>
      <c r="AG14" s="95"/>
      <c r="AH14" s="95"/>
      <c r="AI14" s="95"/>
      <c r="AJ14" s="95"/>
      <c r="AK14" s="95">
        <f>IF(ISBLANK("$'liste élèves'.$11$160"),"",IF(OR(ISTEXT(B14),ISTEXT(#REF!),ISTEXT(E14),ISTEXT(#REF!),ISTEXT(G14),ISTEXT(#REF!)),"",(#REF!+E14+G14+#REF!+#REF!+#REF!+#REF!)))</f>
        <v>0</v>
      </c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136">
        <f>IF(ISBLANK('[1]Liste élèves'!B15),"",(#REF!+I14+T14+R14+U14))</f>
        <v>0</v>
      </c>
      <c r="BP14" s="137">
        <f t="shared" si="12"/>
        <v>0</v>
      </c>
    </row>
    <row r="15" spans="1:68" ht="21" customHeight="1">
      <c r="A15" s="95"/>
      <c r="B15" s="134">
        <v>6</v>
      </c>
      <c r="C15" s="135">
        <f>IF(ISBLANK('liste des élèves'!B10),"",('liste des élèves'!B10))</f>
        <v>0</v>
      </c>
      <c r="D15" s="135"/>
      <c r="E15" s="136">
        <f>IF(ISBLANK('liste des élèves'!B10),"",SUMIF('Saisie résultats'!C12:H12,1))</f>
        <v>0</v>
      </c>
      <c r="F15" s="137">
        <f t="shared" si="0"/>
        <v>0</v>
      </c>
      <c r="G15" s="136">
        <f>IF(ISBLANK('liste des élèves'!B10),"",SUMIF('Saisie résultats'!I12:J12,1))</f>
        <v>0</v>
      </c>
      <c r="H15" s="125">
        <f t="shared" si="1"/>
        <v>0</v>
      </c>
      <c r="I15" s="124">
        <f t="shared" si="2"/>
        <v>0</v>
      </c>
      <c r="J15" s="137">
        <f t="shared" si="9"/>
        <v>0</v>
      </c>
      <c r="K15" s="138"/>
      <c r="L15" s="136">
        <f>IF(ISBLANK('liste des élèves'!B10),"",SUMIF('Saisie résultats'!K12:R12,1))</f>
        <v>0</v>
      </c>
      <c r="M15" s="137">
        <f t="shared" si="3"/>
        <v>0</v>
      </c>
      <c r="N15" s="136">
        <f>IF(ISBLANK('liste des élèves'!B10),"",SUMIF('Saisie résultats'!S12:V12,1))</f>
        <v>0</v>
      </c>
      <c r="O15" s="137">
        <f t="shared" si="4"/>
        <v>0</v>
      </c>
      <c r="P15" s="136">
        <f>IF(ISBLANK('liste des élèves'!B10),"",SUMIF('Saisie résultats'!W12:AF12,1))</f>
        <v>0</v>
      </c>
      <c r="Q15" s="137">
        <f t="shared" si="5"/>
        <v>0</v>
      </c>
      <c r="R15" s="139">
        <f>IF(ISBLANK('liste des élèves'!B10),"",SUMIF('Saisie résultats'!AG12:AO12,1))</f>
        <v>0</v>
      </c>
      <c r="S15" s="140">
        <f t="shared" si="6"/>
        <v>0</v>
      </c>
      <c r="T15" s="141">
        <f>IF(ISBLANK('liste des élèves'!B10),"",(L15+N15+P15+R15))</f>
        <v>0</v>
      </c>
      <c r="U15" s="137">
        <f t="shared" si="10"/>
        <v>0</v>
      </c>
      <c r="V15" s="142">
        <f>IF(ISBLANK('liste des élèves'!B5),"",'Saisie résultats'!AP12)</f>
        <v>0</v>
      </c>
      <c r="W15" s="139">
        <f>IF(ISBLANK('liste des élèves'!B10),"",(E15+G15+L15+N15+P15+R15))</f>
        <v>0</v>
      </c>
      <c r="X15" s="125" t="e">
        <f t="shared" si="7"/>
        <v>#VALUE!</v>
      </c>
      <c r="Y15" s="138"/>
      <c r="Z15" s="143"/>
      <c r="AA15" s="95"/>
      <c r="AB15" s="95"/>
      <c r="AC15" s="95"/>
      <c r="AD15" s="95"/>
      <c r="AE15" s="95"/>
      <c r="AF15" s="144">
        <f t="shared" si="11"/>
        <v>1</v>
      </c>
      <c r="AG15" s="95"/>
      <c r="AH15" s="95"/>
      <c r="AI15" s="95"/>
      <c r="AJ15" s="95"/>
      <c r="AK15" s="95">
        <f>IF(ISBLANK("$'liste élèves'.$11$160"),"",IF(OR(ISTEXT(B15),ISTEXT(#REF!),ISTEXT(E15),ISTEXT(#REF!),ISTEXT(G15),ISTEXT(#REF!)),"",(#REF!+E15+G15+#REF!+#REF!+#REF!+#REF!)))</f>
        <v>0</v>
      </c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136">
        <f>IF(ISBLANK('[1]Liste élèves'!B16),"",(#REF!+I15+T15+R15+U15))</f>
        <v>0</v>
      </c>
      <c r="BP15" s="137">
        <f t="shared" si="12"/>
        <v>0</v>
      </c>
    </row>
    <row r="16" spans="1:68" ht="21" customHeight="1">
      <c r="A16" s="95"/>
      <c r="B16" s="134">
        <v>7</v>
      </c>
      <c r="C16" s="135">
        <f>IF(ISBLANK('liste des élèves'!B11),"",('liste des élèves'!B11))</f>
        <v>0</v>
      </c>
      <c r="D16" s="135"/>
      <c r="E16" s="136">
        <f>IF(ISBLANK('liste des élèves'!B11),"",SUMIF('Saisie résultats'!C13:H13,1))</f>
        <v>0</v>
      </c>
      <c r="F16" s="137">
        <f t="shared" si="0"/>
        <v>0</v>
      </c>
      <c r="G16" s="136">
        <f>IF(ISBLANK('liste des élèves'!B11),"",SUMIF('Saisie résultats'!I13:J13,1))</f>
        <v>0</v>
      </c>
      <c r="H16" s="125">
        <f t="shared" si="1"/>
        <v>0</v>
      </c>
      <c r="I16" s="124">
        <f t="shared" si="2"/>
        <v>0</v>
      </c>
      <c r="J16" s="137">
        <f t="shared" si="9"/>
        <v>0</v>
      </c>
      <c r="K16" s="138"/>
      <c r="L16" s="136">
        <f>IF(ISBLANK('liste des élèves'!B11),"",SUMIF('Saisie résultats'!K13:R13,1))</f>
        <v>0</v>
      </c>
      <c r="M16" s="137">
        <f t="shared" si="3"/>
        <v>0</v>
      </c>
      <c r="N16" s="136">
        <f>IF(ISBLANK('liste des élèves'!B11),"",SUMIF('Saisie résultats'!S13:V13,1))</f>
        <v>0</v>
      </c>
      <c r="O16" s="137">
        <f t="shared" si="4"/>
        <v>0</v>
      </c>
      <c r="P16" s="136">
        <f>IF(ISBLANK('liste des élèves'!B11),"",SUMIF('Saisie résultats'!W13:AF13,1))</f>
        <v>0</v>
      </c>
      <c r="Q16" s="137">
        <f t="shared" si="5"/>
        <v>0</v>
      </c>
      <c r="R16" s="139">
        <f>IF(ISBLANK('liste des élèves'!B11),"",SUMIF('Saisie résultats'!AG13:AO13,1))</f>
        <v>0</v>
      </c>
      <c r="S16" s="140">
        <f t="shared" si="6"/>
        <v>0</v>
      </c>
      <c r="T16" s="141">
        <f>IF(ISBLANK('liste des élèves'!B11),"",(L16+N16+P16+R16))</f>
        <v>0</v>
      </c>
      <c r="U16" s="137">
        <f t="shared" si="10"/>
        <v>0</v>
      </c>
      <c r="V16" s="142">
        <f>IF(ISBLANK('liste des élèves'!B5),"",'Saisie résultats'!AP13)</f>
        <v>0</v>
      </c>
      <c r="W16" s="139">
        <f>IF(ISBLANK('liste des élèves'!B11),"",(E16+G16+L16+N16+P16+R16))</f>
        <v>0</v>
      </c>
      <c r="X16" s="125" t="e">
        <f t="shared" si="7"/>
        <v>#VALUE!</v>
      </c>
      <c r="Y16" s="138"/>
      <c r="Z16" s="143"/>
      <c r="AA16" s="95"/>
      <c r="AB16" s="95"/>
      <c r="AC16" s="95"/>
      <c r="AD16" s="95"/>
      <c r="AE16" s="95"/>
      <c r="AF16" s="144">
        <f t="shared" si="11"/>
        <v>1</v>
      </c>
      <c r="AG16" s="95"/>
      <c r="AH16" s="95"/>
      <c r="AI16" s="95"/>
      <c r="AJ16" s="95"/>
      <c r="AK16" s="95">
        <f>IF(ISBLANK("$'liste élèves'.$11$160"),"",IF(OR(ISTEXT(B16),ISTEXT(#REF!),ISTEXT(E16),ISTEXT(#REF!),ISTEXT(G16),ISTEXT(#REF!)),"",(#REF!+E16+G16+#REF!+#REF!+#REF!+#REF!)))</f>
        <v>0</v>
      </c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136">
        <f>IF(ISBLANK('[1]Liste élèves'!B17),"",(#REF!+I16+T16+R16+U16))</f>
        <v>0</v>
      </c>
      <c r="BP16" s="137">
        <f t="shared" si="12"/>
        <v>0</v>
      </c>
    </row>
    <row r="17" spans="1:68" ht="21" customHeight="1">
      <c r="A17" s="95"/>
      <c r="B17" s="134">
        <v>8</v>
      </c>
      <c r="C17" s="135">
        <f>IF(ISBLANK('liste des élèves'!B12),"",('liste des élèves'!B12))</f>
        <v>0</v>
      </c>
      <c r="D17" s="135"/>
      <c r="E17" s="136">
        <f>IF(ISBLANK('liste des élèves'!B12),"",SUMIF('Saisie résultats'!C14:H14,1))</f>
        <v>0</v>
      </c>
      <c r="F17" s="137">
        <f t="shared" si="0"/>
        <v>0</v>
      </c>
      <c r="G17" s="136">
        <f>IF(ISBLANK('liste des élèves'!B12),"",SUMIF('Saisie résultats'!I14:J14,1))</f>
        <v>0</v>
      </c>
      <c r="H17" s="125">
        <f t="shared" si="1"/>
        <v>0</v>
      </c>
      <c r="I17" s="124">
        <f t="shared" si="2"/>
        <v>0</v>
      </c>
      <c r="J17" s="137">
        <f t="shared" si="9"/>
        <v>0</v>
      </c>
      <c r="K17" s="138"/>
      <c r="L17" s="136">
        <f>IF(ISBLANK('liste des élèves'!B12),"",SUMIF('Saisie résultats'!K14:R14,1))</f>
        <v>0</v>
      </c>
      <c r="M17" s="137">
        <f t="shared" si="3"/>
        <v>0</v>
      </c>
      <c r="N17" s="136">
        <f>IF(ISBLANK('liste des élèves'!B12),"",SUMIF('Saisie résultats'!S14:V14,1))</f>
        <v>0</v>
      </c>
      <c r="O17" s="137">
        <f t="shared" si="4"/>
        <v>0</v>
      </c>
      <c r="P17" s="136">
        <f>IF(ISBLANK('liste des élèves'!B12),"",SUMIF('Saisie résultats'!W14:AF14,1))</f>
        <v>0</v>
      </c>
      <c r="Q17" s="137">
        <f t="shared" si="5"/>
        <v>0</v>
      </c>
      <c r="R17" s="139">
        <f>IF(ISBLANK('liste des élèves'!B12),"",SUMIF('Saisie résultats'!AG14:AO14,1))</f>
        <v>0</v>
      </c>
      <c r="S17" s="140">
        <f t="shared" si="6"/>
        <v>0</v>
      </c>
      <c r="T17" s="141">
        <f>IF(ISBLANK('liste des élèves'!B12),"",(L17+N17+P17+R17))</f>
        <v>0</v>
      </c>
      <c r="U17" s="137">
        <f t="shared" si="10"/>
        <v>0</v>
      </c>
      <c r="V17" s="142">
        <f>IF(ISBLANK('liste des élèves'!B5),"",'Saisie résultats'!AP14)</f>
        <v>0</v>
      </c>
      <c r="W17" s="139">
        <f>IF(ISBLANK('liste des élèves'!B12),"",(E17+G17+L17+N17+P17+R17))</f>
        <v>0</v>
      </c>
      <c r="X17" s="125" t="e">
        <f t="shared" si="7"/>
        <v>#VALUE!</v>
      </c>
      <c r="Y17" s="138"/>
      <c r="Z17" s="143"/>
      <c r="AA17" s="95"/>
      <c r="AB17" s="95"/>
      <c r="AC17" s="95"/>
      <c r="AD17" s="95"/>
      <c r="AE17" s="95"/>
      <c r="AF17" s="144">
        <f t="shared" si="11"/>
        <v>1</v>
      </c>
      <c r="AG17" s="95"/>
      <c r="AH17" s="95"/>
      <c r="AI17" s="95"/>
      <c r="AJ17" s="95"/>
      <c r="AK17" s="95">
        <f>IF(ISBLANK("$'liste élèves'.$11$160"),"",IF(OR(ISTEXT(B17),ISTEXT(#REF!),ISTEXT(E17),ISTEXT(#REF!),ISTEXT(G17),ISTEXT(#REF!)),"",(#REF!+E17+G17+#REF!+#REF!+#REF!+#REF!)))</f>
        <v>0</v>
      </c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136">
        <f>IF(ISBLANK('[1]Liste élèves'!B18),"",(#REF!+I17+T17+R17+U17))</f>
        <v>0</v>
      </c>
      <c r="BP17" s="137">
        <f t="shared" si="12"/>
        <v>0</v>
      </c>
    </row>
    <row r="18" spans="1:68" ht="21" customHeight="1">
      <c r="A18" s="95"/>
      <c r="B18" s="134">
        <v>9</v>
      </c>
      <c r="C18" s="135">
        <f>IF(ISBLANK('liste des élèves'!B13),"",('liste des élèves'!B13))</f>
        <v>0</v>
      </c>
      <c r="D18" s="135"/>
      <c r="E18" s="136">
        <f>IF(ISBLANK('liste des élèves'!B13),"",SUMIF('Saisie résultats'!C15:H15,1))</f>
        <v>0</v>
      </c>
      <c r="F18" s="137">
        <f t="shared" si="0"/>
        <v>0</v>
      </c>
      <c r="G18" s="136">
        <f>IF(ISBLANK('liste des élèves'!B13),"",SUMIF('Saisie résultats'!I15:J15,1))</f>
        <v>0</v>
      </c>
      <c r="H18" s="125">
        <f t="shared" si="1"/>
        <v>0</v>
      </c>
      <c r="I18" s="124">
        <f t="shared" si="2"/>
        <v>0</v>
      </c>
      <c r="J18" s="137">
        <f t="shared" si="9"/>
        <v>0</v>
      </c>
      <c r="K18" s="138"/>
      <c r="L18" s="136">
        <f>IF(ISBLANK('liste des élèves'!B13),"",SUMIF('Saisie résultats'!K15:R15,1))</f>
        <v>0</v>
      </c>
      <c r="M18" s="137">
        <f t="shared" si="3"/>
        <v>0</v>
      </c>
      <c r="N18" s="136">
        <f>IF(ISBLANK('liste des élèves'!B13),"",SUMIF('Saisie résultats'!S15:V15,1))</f>
        <v>0</v>
      </c>
      <c r="O18" s="137">
        <f t="shared" si="4"/>
        <v>0</v>
      </c>
      <c r="P18" s="136">
        <f>IF(ISBLANK('liste des élèves'!B13),"",SUMIF('Saisie résultats'!W15:AF15,1))</f>
        <v>0</v>
      </c>
      <c r="Q18" s="137">
        <f t="shared" si="5"/>
        <v>0</v>
      </c>
      <c r="R18" s="139">
        <f>IF(ISBLANK('liste des élèves'!B13),"",SUMIF('Saisie résultats'!AG15:AO15,1))</f>
        <v>0</v>
      </c>
      <c r="S18" s="140">
        <f t="shared" si="6"/>
        <v>0</v>
      </c>
      <c r="T18" s="141">
        <f>IF(ISBLANK('liste des élèves'!B13),"",(L18+N18+P18+R18))</f>
        <v>0</v>
      </c>
      <c r="U18" s="137">
        <f t="shared" si="10"/>
        <v>0</v>
      </c>
      <c r="V18" s="142">
        <f>IF(ISBLANK('liste des élèves'!B5),"",'Saisie résultats'!AP15)</f>
        <v>0</v>
      </c>
      <c r="W18" s="139">
        <f>IF(ISBLANK('liste des élèves'!B13),"",(E18+G18+L18+N18+P18+R18))</f>
        <v>0</v>
      </c>
      <c r="X18" s="125" t="e">
        <f t="shared" si="7"/>
        <v>#VALUE!</v>
      </c>
      <c r="Y18" s="138"/>
      <c r="Z18" s="143"/>
      <c r="AA18" s="95"/>
      <c r="AB18" s="95"/>
      <c r="AC18" s="95"/>
      <c r="AD18" s="95"/>
      <c r="AE18" s="95"/>
      <c r="AF18" s="144">
        <f t="shared" si="11"/>
        <v>1</v>
      </c>
      <c r="AG18" s="95"/>
      <c r="AH18" s="95"/>
      <c r="AI18" s="95"/>
      <c r="AJ18" s="95"/>
      <c r="AK18" s="95">
        <f>IF(ISBLANK("$'liste élèves'.$11$160"),"",IF(OR(ISTEXT(B18),ISTEXT(#REF!),ISTEXT(E18),ISTEXT(#REF!),ISTEXT(G18),ISTEXT(#REF!)),"",(#REF!+E18+G18+#REF!+#REF!+#REF!+#REF!)))</f>
        <v>0</v>
      </c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136">
        <f>IF(ISBLANK('[1]Liste élèves'!B19),"",(#REF!+I18+T18+R18+U18))</f>
        <v>0</v>
      </c>
      <c r="BP18" s="137">
        <f t="shared" si="12"/>
        <v>0</v>
      </c>
    </row>
    <row r="19" spans="1:68" ht="21" customHeight="1">
      <c r="A19" s="95"/>
      <c r="B19" s="134">
        <v>10</v>
      </c>
      <c r="C19" s="135">
        <f>IF(ISBLANK('liste des élèves'!B14),"",('liste des élèves'!B14))</f>
        <v>0</v>
      </c>
      <c r="D19" s="135"/>
      <c r="E19" s="136">
        <f>IF(ISBLANK('liste des élèves'!B14),"",SUMIF('Saisie résultats'!C16:H16,1))</f>
        <v>0</v>
      </c>
      <c r="F19" s="137">
        <f t="shared" si="0"/>
        <v>0</v>
      </c>
      <c r="G19" s="136">
        <f>IF(ISBLANK('liste des élèves'!B14),"",SUMIF('Saisie résultats'!I16:J16,1))</f>
        <v>0</v>
      </c>
      <c r="H19" s="125">
        <f t="shared" si="1"/>
        <v>0</v>
      </c>
      <c r="I19" s="124">
        <f t="shared" si="2"/>
        <v>0</v>
      </c>
      <c r="J19" s="137">
        <f t="shared" si="9"/>
        <v>0</v>
      </c>
      <c r="K19" s="138"/>
      <c r="L19" s="136">
        <f>IF(ISBLANK('liste des élèves'!B14),"",SUMIF('Saisie résultats'!K16:R16,1))</f>
        <v>0</v>
      </c>
      <c r="M19" s="137">
        <f t="shared" si="3"/>
        <v>0</v>
      </c>
      <c r="N19" s="136">
        <f>IF(ISBLANK('liste des élèves'!B14),"",SUMIF('Saisie résultats'!S16:V16,1))</f>
        <v>0</v>
      </c>
      <c r="O19" s="137">
        <f t="shared" si="4"/>
        <v>0</v>
      </c>
      <c r="P19" s="136">
        <f>IF(ISBLANK('liste des élèves'!B14),"",SUMIF('Saisie résultats'!W16:AF16,1))</f>
        <v>0</v>
      </c>
      <c r="Q19" s="137">
        <f t="shared" si="5"/>
        <v>0</v>
      </c>
      <c r="R19" s="139">
        <f>IF(ISBLANK('liste des élèves'!B14),"",SUMIF('Saisie résultats'!AG16:AO16,1))</f>
        <v>0</v>
      </c>
      <c r="S19" s="140">
        <f t="shared" si="6"/>
        <v>0</v>
      </c>
      <c r="T19" s="141">
        <f>IF(ISBLANK('liste des élèves'!B14),"",(L19+N19+P19+R19))</f>
        <v>0</v>
      </c>
      <c r="U19" s="137">
        <f t="shared" si="10"/>
        <v>0</v>
      </c>
      <c r="V19" s="142">
        <f>IF(ISBLANK('liste des élèves'!B5),"",'Saisie résultats'!AP16)</f>
        <v>0</v>
      </c>
      <c r="W19" s="139">
        <f>IF(ISBLANK('liste des élèves'!B14),"",(E19+G19+L19+N19+P19+R19))</f>
        <v>0</v>
      </c>
      <c r="X19" s="125" t="e">
        <f t="shared" si="7"/>
        <v>#VALUE!</v>
      </c>
      <c r="Y19" s="138"/>
      <c r="Z19" s="143"/>
      <c r="AA19" s="95"/>
      <c r="AB19" s="95"/>
      <c r="AC19" s="95"/>
      <c r="AD19" s="95"/>
      <c r="AE19" s="95"/>
      <c r="AF19" s="144">
        <f t="shared" si="11"/>
        <v>1</v>
      </c>
      <c r="AG19" s="95"/>
      <c r="AH19" s="95"/>
      <c r="AI19" s="95"/>
      <c r="AJ19" s="95"/>
      <c r="AK19" s="95">
        <f>IF(ISBLANK("$'liste élèves'.$11$160"),"",IF(OR(ISTEXT(B19),ISTEXT(#REF!),ISTEXT(E19),ISTEXT(#REF!),ISTEXT(G19),ISTEXT(#REF!)),"",(#REF!+E19+G19+#REF!+#REF!+#REF!+#REF!)))</f>
        <v>0</v>
      </c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136">
        <f>IF(ISBLANK('[1]Liste élèves'!B20),"",(#REF!+I19+T19+R19+U19))</f>
        <v>0</v>
      </c>
      <c r="BP19" s="137">
        <f t="shared" si="12"/>
        <v>0</v>
      </c>
    </row>
    <row r="20" spans="1:68" ht="21" customHeight="1">
      <c r="A20" s="95"/>
      <c r="B20" s="134">
        <v>11</v>
      </c>
      <c r="C20" s="135">
        <f>IF(ISBLANK('liste des élèves'!B15),"",('liste des élèves'!B15))</f>
        <v>0</v>
      </c>
      <c r="D20" s="135"/>
      <c r="E20" s="136">
        <f>IF(ISBLANK('liste des élèves'!B15),"",SUMIF('Saisie résultats'!C17:H17,1))</f>
        <v>0</v>
      </c>
      <c r="F20" s="137">
        <f t="shared" si="0"/>
        <v>0</v>
      </c>
      <c r="G20" s="136">
        <f>IF(ISBLANK('liste des élèves'!B15),"",SUMIF('Saisie résultats'!I17:J17,1))</f>
        <v>0</v>
      </c>
      <c r="H20" s="125">
        <f t="shared" si="1"/>
        <v>0</v>
      </c>
      <c r="I20" s="124">
        <f t="shared" si="2"/>
        <v>0</v>
      </c>
      <c r="J20" s="137">
        <f t="shared" si="9"/>
        <v>0</v>
      </c>
      <c r="K20" s="138"/>
      <c r="L20" s="136">
        <f>IF(ISBLANK('liste des élèves'!B15),"",SUMIF('Saisie résultats'!K17:R17,1))</f>
        <v>0</v>
      </c>
      <c r="M20" s="137">
        <f t="shared" si="3"/>
        <v>0</v>
      </c>
      <c r="N20" s="136">
        <f>IF(ISBLANK('liste des élèves'!B15),"",SUMIF('Saisie résultats'!S17:V17,1))</f>
        <v>0</v>
      </c>
      <c r="O20" s="137">
        <f t="shared" si="4"/>
        <v>0</v>
      </c>
      <c r="P20" s="136">
        <f>IF(ISBLANK('liste des élèves'!B15),"",SUMIF('Saisie résultats'!W17:AF17,1))</f>
        <v>0</v>
      </c>
      <c r="Q20" s="137">
        <f t="shared" si="5"/>
        <v>0</v>
      </c>
      <c r="R20" s="139">
        <f>IF(ISBLANK('liste des élèves'!B15),"",SUMIF('Saisie résultats'!AG17:AO17,1))</f>
        <v>0</v>
      </c>
      <c r="S20" s="140">
        <f t="shared" si="6"/>
        <v>0</v>
      </c>
      <c r="T20" s="141">
        <f>IF(ISBLANK('liste des élèves'!B15),"",(L20+N20+P20+R20))</f>
        <v>0</v>
      </c>
      <c r="U20" s="137">
        <f t="shared" si="10"/>
        <v>0</v>
      </c>
      <c r="V20" s="142">
        <f>IF(ISBLANK('liste des élèves'!B5),"",'Saisie résultats'!AP17)</f>
        <v>0</v>
      </c>
      <c r="W20" s="139">
        <f>IF(ISBLANK('liste des élèves'!B15),"",(E20+G20+L20+N20+P20+R20))</f>
        <v>0</v>
      </c>
      <c r="X20" s="125" t="e">
        <f t="shared" si="7"/>
        <v>#VALUE!</v>
      </c>
      <c r="Y20" s="138"/>
      <c r="Z20" s="143"/>
      <c r="AA20" s="95"/>
      <c r="AB20" s="95"/>
      <c r="AC20" s="95"/>
      <c r="AD20" s="95"/>
      <c r="AE20" s="95"/>
      <c r="AF20" s="144">
        <f t="shared" si="11"/>
        <v>1</v>
      </c>
      <c r="AG20" s="95"/>
      <c r="AH20" s="95"/>
      <c r="AI20" s="95"/>
      <c r="AJ20" s="95"/>
      <c r="AK20" s="95">
        <f>IF(ISBLANK("$'liste élèves'.$11$160"),"",IF(OR(ISTEXT(B20),ISTEXT($Q$19),ISTEXT(E20),ISTEXT(#REF!),ISTEXT(G20),ISTEXT($Q$19)),"",($Q$19+E20+G20+#REF!+$Q$19+$Q$19+$Q$19)))</f>
        <v>0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136">
        <f>IF(ISBLANK('[1]Liste élèves'!B21),"",($Q$19+I20+T20+R20+U20))</f>
        <v>0</v>
      </c>
      <c r="BP20" s="137">
        <f t="shared" si="12"/>
        <v>0</v>
      </c>
    </row>
    <row r="21" spans="1:68" ht="21" customHeight="1">
      <c r="A21" s="95"/>
      <c r="B21" s="134">
        <v>12</v>
      </c>
      <c r="C21" s="135">
        <f>IF(ISBLANK('liste des élèves'!B16),"",('liste des élèves'!B16))</f>
        <v>0</v>
      </c>
      <c r="D21" s="135"/>
      <c r="E21" s="136">
        <f>IF(ISBLANK('liste des élèves'!B16),"",SUMIF('Saisie résultats'!C18:H18,1))</f>
        <v>0</v>
      </c>
      <c r="F21" s="137">
        <f t="shared" si="0"/>
        <v>0</v>
      </c>
      <c r="G21" s="136">
        <f>IF(ISBLANK('liste des élèves'!B16),"",SUMIF('Saisie résultats'!I18:J18,1))</f>
        <v>0</v>
      </c>
      <c r="H21" s="125">
        <f t="shared" si="1"/>
        <v>0</v>
      </c>
      <c r="I21" s="124">
        <f t="shared" si="2"/>
        <v>0</v>
      </c>
      <c r="J21" s="137">
        <f t="shared" si="9"/>
        <v>0</v>
      </c>
      <c r="K21" s="138"/>
      <c r="L21" s="136">
        <f>IF(ISBLANK('liste des élèves'!B16),"",SUMIF('Saisie résultats'!K18:R18,1))</f>
        <v>0</v>
      </c>
      <c r="M21" s="137">
        <f t="shared" si="3"/>
        <v>0</v>
      </c>
      <c r="N21" s="136">
        <f>IF(ISBLANK('liste des élèves'!B16),"",SUMIF('Saisie résultats'!S18:V18,1))</f>
        <v>0</v>
      </c>
      <c r="O21" s="137">
        <f t="shared" si="4"/>
        <v>0</v>
      </c>
      <c r="P21" s="136">
        <f>IF(ISBLANK('liste des élèves'!B16),"",SUMIF('Saisie résultats'!W18:AF18,1))</f>
        <v>0</v>
      </c>
      <c r="Q21" s="137">
        <f t="shared" si="5"/>
        <v>0</v>
      </c>
      <c r="R21" s="139">
        <f>IF(ISBLANK('liste des élèves'!B16),"",SUMIF('Saisie résultats'!AG18:AO18,1))</f>
        <v>0</v>
      </c>
      <c r="S21" s="140">
        <f t="shared" si="6"/>
        <v>0</v>
      </c>
      <c r="T21" s="141">
        <f>IF(ISBLANK('liste des élèves'!B16),"",(L21+N21+P21+R21))</f>
        <v>0</v>
      </c>
      <c r="U21" s="137">
        <f t="shared" si="10"/>
        <v>0</v>
      </c>
      <c r="V21" s="142">
        <f>IF(ISBLANK('liste des élèves'!B5),"",'Saisie résultats'!AP18)</f>
        <v>0</v>
      </c>
      <c r="W21" s="139">
        <f>IF(ISBLANK('liste des élèves'!B16),"",(E21+G21+L21+N21+P21+R21))</f>
        <v>0</v>
      </c>
      <c r="X21" s="125" t="e">
        <f t="shared" si="7"/>
        <v>#VALUE!</v>
      </c>
      <c r="Y21" s="138"/>
      <c r="Z21" s="143"/>
      <c r="AA21" s="95"/>
      <c r="AB21" s="95"/>
      <c r="AC21" s="95"/>
      <c r="AD21" s="95"/>
      <c r="AE21" s="95"/>
      <c r="AF21" s="144">
        <f t="shared" si="11"/>
        <v>1</v>
      </c>
      <c r="AG21" s="95"/>
      <c r="AH21" s="95"/>
      <c r="AI21" s="95"/>
      <c r="AJ21" s="95"/>
      <c r="AK21" s="95">
        <f>IF(ISBLANK("$'liste élèves'.$11$160"),"",IF(OR(ISTEXT(B21),ISTEXT($R$20),ISTEXT(E21),ISTEXT(#REF!),ISTEXT(G21),ISTEXT($R$20)),"",($R$20+E21+G21+#REF!+$R$20+$R$20+$R$20)))</f>
        <v>0</v>
      </c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136">
        <f>IF(ISBLANK('[1]Liste élèves'!B22),"",($R$20+I21+T21+R21+U21))</f>
        <v>0</v>
      </c>
      <c r="BP21" s="137">
        <f t="shared" si="12"/>
        <v>0</v>
      </c>
    </row>
    <row r="22" spans="1:68" ht="21" customHeight="1">
      <c r="A22" s="95"/>
      <c r="B22" s="134">
        <v>13</v>
      </c>
      <c r="C22" s="135">
        <f>IF(ISBLANK('liste des élèves'!B17),"",('liste des élèves'!B17))</f>
        <v>0</v>
      </c>
      <c r="D22" s="135"/>
      <c r="E22" s="136">
        <f>IF(ISBLANK('liste des élèves'!B17),"",SUMIF('Saisie résultats'!C19:H19,1))</f>
        <v>0</v>
      </c>
      <c r="F22" s="137">
        <f t="shared" si="0"/>
        <v>0</v>
      </c>
      <c r="G22" s="136">
        <f>IF(ISBLANK('liste des élèves'!B17),"",SUMIF('Saisie résultats'!I19:J19,1))</f>
        <v>0</v>
      </c>
      <c r="H22" s="125">
        <f t="shared" si="1"/>
        <v>0</v>
      </c>
      <c r="I22" s="124">
        <f t="shared" si="2"/>
        <v>0</v>
      </c>
      <c r="J22" s="137">
        <f t="shared" si="9"/>
        <v>0</v>
      </c>
      <c r="K22" s="138"/>
      <c r="L22" s="136">
        <f>IF(ISBLANK('liste des élèves'!B17),"",SUMIF('Saisie résultats'!K19:R19,1))</f>
        <v>0</v>
      </c>
      <c r="M22" s="137">
        <f t="shared" si="3"/>
        <v>0</v>
      </c>
      <c r="N22" s="136">
        <f>IF(ISBLANK('liste des élèves'!B17),"",SUMIF('Saisie résultats'!S19:V19,1))</f>
        <v>0</v>
      </c>
      <c r="O22" s="137">
        <f t="shared" si="4"/>
        <v>0</v>
      </c>
      <c r="P22" s="136">
        <f>IF(ISBLANK('liste des élèves'!B17),"",SUMIF('Saisie résultats'!W19:AF19,1))</f>
        <v>0</v>
      </c>
      <c r="Q22" s="137">
        <f t="shared" si="5"/>
        <v>0</v>
      </c>
      <c r="R22" s="139">
        <f>IF(ISBLANK('liste des élèves'!B17),"",SUMIF('Saisie résultats'!AG19:AO19,1))</f>
        <v>0</v>
      </c>
      <c r="S22" s="140">
        <f t="shared" si="6"/>
        <v>0</v>
      </c>
      <c r="T22" s="141">
        <f>IF(ISBLANK('liste des élèves'!B17),"",(L22+N22+P22+R22))</f>
        <v>0</v>
      </c>
      <c r="U22" s="137">
        <f t="shared" si="10"/>
        <v>0</v>
      </c>
      <c r="V22" s="142">
        <f>IF(ISBLANK('liste des élèves'!B5),"",'Saisie résultats'!AP19)</f>
        <v>0</v>
      </c>
      <c r="W22" s="139">
        <f>IF(ISBLANK('liste des élèves'!B17),"",(E22+G22+L22+N22+P22+R22))</f>
        <v>0</v>
      </c>
      <c r="X22" s="125" t="e">
        <f t="shared" si="7"/>
        <v>#VALUE!</v>
      </c>
      <c r="Y22" s="138"/>
      <c r="Z22" s="143"/>
      <c r="AA22" s="95"/>
      <c r="AB22" s="95"/>
      <c r="AC22" s="95"/>
      <c r="AD22" s="95"/>
      <c r="AE22" s="95"/>
      <c r="AF22" s="144">
        <f t="shared" si="11"/>
        <v>1</v>
      </c>
      <c r="AG22" s="95"/>
      <c r="AH22" s="95"/>
      <c r="AI22" s="95"/>
      <c r="AJ22" s="95"/>
      <c r="AK22" s="95">
        <f>IF(ISBLANK("$'liste élèves'.$11$160"),"",IF(OR(ISTEXT(B22),ISTEXT($S$21),ISTEXT(E22),ISTEXT(#REF!),ISTEXT(G22),ISTEXT($S$21)),"",($S$21+E22+G22+#REF!+$S$21+$S$21+$S$21)))</f>
        <v>0</v>
      </c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136">
        <f>IF(ISBLANK('[1]Liste élèves'!B23),"",($S$21+I22+T22+R22+U22))</f>
        <v>0</v>
      </c>
      <c r="BP22" s="137">
        <f t="shared" si="12"/>
        <v>0</v>
      </c>
    </row>
    <row r="23" spans="1:68" ht="21" customHeight="1">
      <c r="A23" s="95"/>
      <c r="B23" s="134">
        <v>14</v>
      </c>
      <c r="C23" s="135">
        <f>IF(ISBLANK('liste des élèves'!B18),"",('liste des élèves'!B18))</f>
        <v>0</v>
      </c>
      <c r="D23" s="135"/>
      <c r="E23" s="136">
        <f>IF(ISBLANK('liste des élèves'!B18),"",SUMIF('Saisie résultats'!C20:H20,1))</f>
        <v>0</v>
      </c>
      <c r="F23" s="137">
        <f t="shared" si="0"/>
        <v>0</v>
      </c>
      <c r="G23" s="136">
        <f>IF(ISBLANK('liste des élèves'!B18),"",SUMIF('Saisie résultats'!I20:J20,1))</f>
        <v>0</v>
      </c>
      <c r="H23" s="125">
        <f t="shared" si="1"/>
        <v>0</v>
      </c>
      <c r="I23" s="124">
        <f t="shared" si="2"/>
        <v>0</v>
      </c>
      <c r="J23" s="137">
        <f t="shared" si="9"/>
        <v>0</v>
      </c>
      <c r="K23" s="138"/>
      <c r="L23" s="136">
        <f>IF(ISBLANK('liste des élèves'!B18),"",SUMIF('Saisie résultats'!K20:R20,1))</f>
        <v>0</v>
      </c>
      <c r="M23" s="137">
        <f t="shared" si="3"/>
        <v>0</v>
      </c>
      <c r="N23" s="136">
        <f>IF(ISBLANK('liste des élèves'!B18),"",SUMIF('Saisie résultats'!S20:V20,1))</f>
        <v>0</v>
      </c>
      <c r="O23" s="137">
        <f t="shared" si="4"/>
        <v>0</v>
      </c>
      <c r="P23" s="136">
        <f>IF(ISBLANK('liste des élèves'!B18),"",SUMIF('Saisie résultats'!W20:AF20,1))</f>
        <v>0</v>
      </c>
      <c r="Q23" s="137">
        <f t="shared" si="5"/>
        <v>0</v>
      </c>
      <c r="R23" s="139">
        <f>IF(ISBLANK('liste des élèves'!B18),"",SUMIF('Saisie résultats'!AG20:AO20,1))</f>
        <v>0</v>
      </c>
      <c r="S23" s="140">
        <f t="shared" si="6"/>
        <v>0</v>
      </c>
      <c r="T23" s="141">
        <f>IF(ISBLANK('liste des élèves'!B18),"",(L23+N23+P23+R23))</f>
        <v>0</v>
      </c>
      <c r="U23" s="137">
        <f t="shared" si="10"/>
        <v>0</v>
      </c>
      <c r="V23" s="142">
        <f>IF(ISBLANK('liste des élèves'!B5),"",'Saisie résultats'!AP20)</f>
        <v>0</v>
      </c>
      <c r="W23" s="139">
        <f>IF(ISBLANK('liste des élèves'!B18),"",(E23+G23+L23+N23+P23+R23))</f>
        <v>0</v>
      </c>
      <c r="X23" s="125" t="e">
        <f t="shared" si="7"/>
        <v>#VALUE!</v>
      </c>
      <c r="Y23" s="138"/>
      <c r="Z23" s="143"/>
      <c r="AA23" s="95"/>
      <c r="AB23" s="95"/>
      <c r="AC23" s="95"/>
      <c r="AD23" s="95"/>
      <c r="AE23" s="95"/>
      <c r="AF23" s="144">
        <f t="shared" si="11"/>
        <v>1</v>
      </c>
      <c r="AG23" s="95"/>
      <c r="AH23" s="95"/>
      <c r="AI23" s="95"/>
      <c r="AJ23" s="95"/>
      <c r="AK23" s="95">
        <f>IF(ISBLANK("$'liste élèves'.$11$160"),"",IF(OR(ISTEXT(B23),ISTEXT($T$22),ISTEXT(E23),ISTEXT(#REF!),ISTEXT(G23),ISTEXT($T$22)),"",($T$22+E23+G23+#REF!+$T$22+$T$22+$T$22)))</f>
        <v>0</v>
      </c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136">
        <f>IF(ISBLANK('[1]Liste élèves'!B24),"",($T$22+I23+T23+R23+U23))</f>
        <v>0</v>
      </c>
      <c r="BP23" s="137">
        <f t="shared" si="12"/>
        <v>0</v>
      </c>
    </row>
    <row r="24" spans="1:68" ht="21" customHeight="1">
      <c r="A24" s="95"/>
      <c r="B24" s="134">
        <v>15</v>
      </c>
      <c r="C24" s="135">
        <f>IF(ISBLANK('liste des élèves'!B19),"",('liste des élèves'!B19))</f>
        <v>0</v>
      </c>
      <c r="D24" s="135"/>
      <c r="E24" s="136">
        <f>IF(ISBLANK('liste des élèves'!B19),"",SUMIF('Saisie résultats'!C21:H21,1))</f>
        <v>0</v>
      </c>
      <c r="F24" s="137">
        <f t="shared" si="0"/>
        <v>0</v>
      </c>
      <c r="G24" s="136">
        <f>IF(ISBLANK('liste des élèves'!B19),"",SUMIF('Saisie résultats'!I21:J21,1))</f>
        <v>0</v>
      </c>
      <c r="H24" s="125">
        <f t="shared" si="1"/>
        <v>0</v>
      </c>
      <c r="I24" s="124">
        <f t="shared" si="2"/>
        <v>0</v>
      </c>
      <c r="J24" s="137">
        <f t="shared" si="9"/>
        <v>0</v>
      </c>
      <c r="K24" s="138"/>
      <c r="L24" s="136">
        <f>IF(ISBLANK('liste des élèves'!B19),"",SUMIF('Saisie résultats'!K21:R21,1))</f>
        <v>0</v>
      </c>
      <c r="M24" s="137">
        <f t="shared" si="3"/>
        <v>0</v>
      </c>
      <c r="N24" s="136">
        <f>IF(ISBLANK('liste des élèves'!B19),"",SUMIF('Saisie résultats'!S21:V21,1))</f>
        <v>0</v>
      </c>
      <c r="O24" s="137">
        <f t="shared" si="4"/>
        <v>0</v>
      </c>
      <c r="P24" s="136">
        <f>IF(ISBLANK('liste des élèves'!B19),"",SUMIF('Saisie résultats'!W21:AF21,1))</f>
        <v>0</v>
      </c>
      <c r="Q24" s="137">
        <f t="shared" si="5"/>
        <v>0</v>
      </c>
      <c r="R24" s="139">
        <f>IF(ISBLANK('liste des élèves'!B19),"",SUMIF('Saisie résultats'!AG21:AO21,1))</f>
        <v>0</v>
      </c>
      <c r="S24" s="140">
        <f t="shared" si="6"/>
        <v>0</v>
      </c>
      <c r="T24" s="141">
        <f>IF(ISBLANK('liste des élèves'!B19),"",(L24+N24+P24+R24))</f>
        <v>0</v>
      </c>
      <c r="U24" s="137">
        <f t="shared" si="10"/>
        <v>0</v>
      </c>
      <c r="V24" s="142">
        <f>IF(ISBLANK('liste des élèves'!B5),"",'Saisie résultats'!AP21)</f>
        <v>0</v>
      </c>
      <c r="W24" s="139">
        <f>IF(ISBLANK('liste des élèves'!B19),"",(E24+G24+L24+N24+P24+R24))</f>
        <v>0</v>
      </c>
      <c r="X24" s="125" t="e">
        <f t="shared" si="7"/>
        <v>#VALUE!</v>
      </c>
      <c r="Y24" s="138"/>
      <c r="Z24" s="143"/>
      <c r="AA24" s="95"/>
      <c r="AB24" s="95"/>
      <c r="AC24" s="95"/>
      <c r="AD24" s="95"/>
      <c r="AE24" s="95"/>
      <c r="AF24" s="144">
        <f t="shared" si="11"/>
        <v>1</v>
      </c>
      <c r="AG24" s="95"/>
      <c r="AH24" s="95"/>
      <c r="AI24" s="95"/>
      <c r="AJ24" s="95"/>
      <c r="AK24" s="95">
        <f>IF(ISBLANK("$'liste élèves'.$11$160"),"",IF(OR(ISTEXT(B24),ISTEXT($U$23),ISTEXT(E24),ISTEXT(#REF!),ISTEXT(G24),ISTEXT($U$23)),"",($U$23+E24+G24+#REF!+$U$23+$U$23+$U$23)))</f>
        <v>0</v>
      </c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136">
        <f>IF(ISBLANK('[1]Liste élèves'!B25),"",($U$23+I24+T24+R24+U24))</f>
        <v>0</v>
      </c>
      <c r="BP24" s="137">
        <f t="shared" si="12"/>
        <v>0</v>
      </c>
    </row>
    <row r="25" spans="1:68" ht="21" customHeight="1">
      <c r="A25" s="95"/>
      <c r="B25" s="134">
        <v>16</v>
      </c>
      <c r="C25" s="135">
        <f>IF(ISBLANK('liste des élèves'!B20),"",('liste des élèves'!B20))</f>
        <v>0</v>
      </c>
      <c r="D25" s="135"/>
      <c r="E25" s="136">
        <f>IF(ISBLANK('liste des élèves'!B20),"",SUMIF('Saisie résultats'!C22:H22,1))</f>
        <v>0</v>
      </c>
      <c r="F25" s="137">
        <f t="shared" si="0"/>
        <v>0</v>
      </c>
      <c r="G25" s="136">
        <f>IF(ISBLANK('liste des élèves'!B20),"",SUMIF('Saisie résultats'!I22:J22,1))</f>
        <v>0</v>
      </c>
      <c r="H25" s="125">
        <f t="shared" si="1"/>
        <v>0</v>
      </c>
      <c r="I25" s="124">
        <f t="shared" si="2"/>
        <v>0</v>
      </c>
      <c r="J25" s="137">
        <f t="shared" si="9"/>
        <v>0</v>
      </c>
      <c r="K25" s="138"/>
      <c r="L25" s="136">
        <f>IF(ISBLANK('liste des élèves'!B20),"",SUMIF('Saisie résultats'!K22:R22,1))</f>
        <v>0</v>
      </c>
      <c r="M25" s="137">
        <f t="shared" si="3"/>
        <v>0</v>
      </c>
      <c r="N25" s="136">
        <f>IF(ISBLANK('liste des élèves'!B20),"",SUMIF('Saisie résultats'!S22:V22,1))</f>
        <v>0</v>
      </c>
      <c r="O25" s="137">
        <f t="shared" si="4"/>
        <v>0</v>
      </c>
      <c r="P25" s="136">
        <f>IF(ISBLANK('liste des élèves'!B20),"",SUMIF('Saisie résultats'!W22:AF22,1))</f>
        <v>0</v>
      </c>
      <c r="Q25" s="137">
        <f t="shared" si="5"/>
        <v>0</v>
      </c>
      <c r="R25" s="139">
        <f>IF(ISBLANK('liste des élèves'!B20),"",SUMIF('Saisie résultats'!AG22:AO22,1))</f>
        <v>0</v>
      </c>
      <c r="S25" s="140">
        <f t="shared" si="6"/>
        <v>0</v>
      </c>
      <c r="T25" s="141">
        <f>IF(ISBLANK('liste des élèves'!B20),"",(L25+N25+P25+R25))</f>
        <v>0</v>
      </c>
      <c r="U25" s="137">
        <f t="shared" si="10"/>
        <v>0</v>
      </c>
      <c r="V25" s="142">
        <f>IF(ISBLANK('liste des élèves'!B5),"",'Saisie résultats'!AP22)</f>
        <v>0</v>
      </c>
      <c r="W25" s="139">
        <f>IF(ISBLANK('liste des élèves'!B20),"",(E25+G25+L25+N25+P25+R25))</f>
        <v>0</v>
      </c>
      <c r="X25" s="125" t="e">
        <f t="shared" si="7"/>
        <v>#VALUE!</v>
      </c>
      <c r="Y25" s="138"/>
      <c r="Z25" s="143"/>
      <c r="AA25" s="95"/>
      <c r="AB25" s="95"/>
      <c r="AC25" s="95"/>
      <c r="AD25" s="95"/>
      <c r="AE25" s="95"/>
      <c r="AF25" s="144">
        <f t="shared" si="11"/>
        <v>1</v>
      </c>
      <c r="AG25" s="95"/>
      <c r="AH25" s="95"/>
      <c r="AI25" s="95"/>
      <c r="AJ25" s="95"/>
      <c r="AK25" s="95">
        <f>IF(ISBLANK("$'liste élèves'.$11$160"),"",IF(OR(ISTEXT(B25),ISTEXT($Y$24),ISTEXT(E25),ISTEXT(#REF!),ISTEXT(G25),ISTEXT($Y$24)),"",($Y$24+E25+G25+#REF!+$Y$24+$Y$24+$Y$24)))</f>
        <v>0</v>
      </c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136">
        <f>IF(ISBLANK('[1]Liste élèves'!B26),"",($Y$24+I25+T25+R25+U25))</f>
        <v>0</v>
      </c>
      <c r="BP25" s="137">
        <f t="shared" si="12"/>
        <v>0</v>
      </c>
    </row>
    <row r="26" spans="1:68" ht="21" customHeight="1">
      <c r="A26" s="95"/>
      <c r="B26" s="134">
        <v>17</v>
      </c>
      <c r="C26" s="135">
        <f>IF(ISBLANK('liste des élèves'!B21),"",('liste des élèves'!B21))</f>
        <v>0</v>
      </c>
      <c r="D26" s="135"/>
      <c r="E26" s="136">
        <f>IF(ISBLANK('liste des élèves'!B21),"",SUMIF('Saisie résultats'!C23:H23,1))</f>
        <v>0</v>
      </c>
      <c r="F26" s="137">
        <f t="shared" si="0"/>
        <v>0</v>
      </c>
      <c r="G26" s="136">
        <f>IF(ISBLANK('liste des élèves'!B21),"",SUMIF('Saisie résultats'!I23:J23,1))</f>
        <v>0</v>
      </c>
      <c r="H26" s="125">
        <f t="shared" si="1"/>
        <v>0</v>
      </c>
      <c r="I26" s="124">
        <f t="shared" si="2"/>
        <v>0</v>
      </c>
      <c r="J26" s="137">
        <f t="shared" si="9"/>
        <v>0</v>
      </c>
      <c r="K26" s="138"/>
      <c r="L26" s="136">
        <f>IF(ISBLANK('liste des élèves'!B21),"",SUMIF('Saisie résultats'!K23:R23,1))</f>
        <v>0</v>
      </c>
      <c r="M26" s="137">
        <f t="shared" si="3"/>
        <v>0</v>
      </c>
      <c r="N26" s="136">
        <f>IF(ISBLANK('liste des élèves'!B21),"",SUMIF('Saisie résultats'!S23:V23,1))</f>
        <v>0</v>
      </c>
      <c r="O26" s="137">
        <f t="shared" si="4"/>
        <v>0</v>
      </c>
      <c r="P26" s="136">
        <f>IF(ISBLANK('liste des élèves'!B21),"",SUMIF('Saisie résultats'!W23:AF23,1))</f>
        <v>0</v>
      </c>
      <c r="Q26" s="137">
        <f t="shared" si="5"/>
        <v>0</v>
      </c>
      <c r="R26" s="139">
        <f>IF(ISBLANK('liste des élèves'!B21),"",SUMIF('Saisie résultats'!AG23:AO23,1))</f>
        <v>0</v>
      </c>
      <c r="S26" s="140">
        <f t="shared" si="6"/>
        <v>0</v>
      </c>
      <c r="T26" s="141">
        <f>IF(ISBLANK('liste des élèves'!B21),"",(L26+N26+P26+R26))</f>
        <v>0</v>
      </c>
      <c r="U26" s="137">
        <f t="shared" si="10"/>
        <v>0</v>
      </c>
      <c r="V26" s="142">
        <f>IF(ISBLANK('liste des élèves'!B5),"",'Saisie résultats'!AP23)</f>
        <v>0</v>
      </c>
      <c r="W26" s="139">
        <f>IF(ISBLANK('liste des élèves'!B21),"",(E26+G26+L26+N26+P26+R26))</f>
        <v>0</v>
      </c>
      <c r="X26" s="125" t="e">
        <f t="shared" si="7"/>
        <v>#VALUE!</v>
      </c>
      <c r="Y26" s="138"/>
      <c r="Z26" s="143"/>
      <c r="AA26" s="95"/>
      <c r="AB26" s="95"/>
      <c r="AC26" s="95"/>
      <c r="AD26" s="95"/>
      <c r="AE26" s="95"/>
      <c r="AF26" s="144">
        <f t="shared" si="11"/>
        <v>1</v>
      </c>
      <c r="AG26" s="95"/>
      <c r="AH26" s="95"/>
      <c r="AI26" s="95"/>
      <c r="AJ26" s="95"/>
      <c r="AK26" s="95">
        <f>IF(ISBLANK("$'liste élèves'.$11$160"),"",IF(OR(ISTEXT(B26),ISTEXT($Z$25),ISTEXT(E26),ISTEXT(#REF!),ISTEXT(G26),ISTEXT($Z$25)),"",($Z$25+E26+G26+#REF!+$Z$25+$Z$25+$Z$25)))</f>
        <v>0</v>
      </c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136">
        <f>IF(ISBLANK('[1]Liste élèves'!B27),"",($Z$25+I26+T26+R26+U26))</f>
        <v>0</v>
      </c>
      <c r="BP26" s="137">
        <f t="shared" si="12"/>
        <v>0</v>
      </c>
    </row>
    <row r="27" spans="1:68" ht="21" customHeight="1">
      <c r="A27" s="95"/>
      <c r="B27" s="134">
        <v>18</v>
      </c>
      <c r="C27" s="135">
        <f>IF(ISBLANK('liste des élèves'!B22),"",('liste des élèves'!B22))</f>
        <v>0</v>
      </c>
      <c r="D27" s="135"/>
      <c r="E27" s="136">
        <f>IF(ISBLANK('liste des élèves'!B22),"",SUMIF('Saisie résultats'!C24:H24,1))</f>
        <v>0</v>
      </c>
      <c r="F27" s="137">
        <f t="shared" si="0"/>
        <v>0</v>
      </c>
      <c r="G27" s="136">
        <f>IF(ISBLANK('liste des élèves'!B22),"",SUMIF('Saisie résultats'!I24:J24,1))</f>
        <v>0</v>
      </c>
      <c r="H27" s="125">
        <f t="shared" si="1"/>
        <v>0</v>
      </c>
      <c r="I27" s="124">
        <f t="shared" si="2"/>
        <v>0</v>
      </c>
      <c r="J27" s="137">
        <f t="shared" si="9"/>
        <v>0</v>
      </c>
      <c r="K27" s="138"/>
      <c r="L27" s="136">
        <f>IF(ISBLANK('liste des élèves'!B22),"",SUMIF('Saisie résultats'!K24:R24,1))</f>
        <v>0</v>
      </c>
      <c r="M27" s="137">
        <f t="shared" si="3"/>
        <v>0</v>
      </c>
      <c r="N27" s="136">
        <f>IF(ISBLANK('liste des élèves'!B22),"",SUMIF('Saisie résultats'!S24:V24,1))</f>
        <v>0</v>
      </c>
      <c r="O27" s="137">
        <f t="shared" si="4"/>
        <v>0</v>
      </c>
      <c r="P27" s="136">
        <f>IF(ISBLANK('liste des élèves'!B22),"",SUMIF('Saisie résultats'!W24:AF24,1))</f>
        <v>0</v>
      </c>
      <c r="Q27" s="137">
        <f t="shared" si="5"/>
        <v>0</v>
      </c>
      <c r="R27" s="139">
        <f>IF(ISBLANK('liste des élèves'!B22),"",SUMIF('Saisie résultats'!AG24:AO24,1))</f>
        <v>0</v>
      </c>
      <c r="S27" s="140">
        <f t="shared" si="6"/>
        <v>0</v>
      </c>
      <c r="T27" s="141">
        <f>IF(ISBLANK('liste des élèves'!B22),"",(L27+N27+P27+R27))</f>
        <v>0</v>
      </c>
      <c r="U27" s="137">
        <f t="shared" si="10"/>
        <v>0</v>
      </c>
      <c r="V27" s="142">
        <f>IF(ISBLANK('liste des élèves'!B5),"",'Saisie résultats'!AP24)</f>
        <v>0</v>
      </c>
      <c r="W27" s="139">
        <f>IF(ISBLANK('liste des élèves'!B22),"",(E27+G27+L27+N27+P27+R27))</f>
        <v>0</v>
      </c>
      <c r="X27" s="125" t="e">
        <f t="shared" si="7"/>
        <v>#VALUE!</v>
      </c>
      <c r="Y27" s="138"/>
      <c r="Z27" s="143"/>
      <c r="AA27" s="95"/>
      <c r="AB27" s="95"/>
      <c r="AC27" s="95"/>
      <c r="AD27" s="95"/>
      <c r="AE27" s="95"/>
      <c r="AF27" s="144">
        <f t="shared" si="11"/>
        <v>1</v>
      </c>
      <c r="AG27" s="95"/>
      <c r="AH27" s="95"/>
      <c r="AI27" s="95"/>
      <c r="AJ27" s="95"/>
      <c r="AK27" s="95">
        <f>IF(ISBLANK("$'liste élèves'.$11$160"),"",IF(OR(ISTEXT(B27),ISTEXT($AA$26),ISTEXT(E27),ISTEXT(#REF!),ISTEXT(G27),ISTEXT($AA$26)),"",($AA$26+E27+G27+#REF!+$AA$26+$AA$26+$AA$26)))</f>
        <v>0</v>
      </c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136">
        <f>IF(ISBLANK('[1]Liste élèves'!B28),"",($AA$26+I27+T27+R27+U27))</f>
        <v>0</v>
      </c>
      <c r="BP27" s="137">
        <f t="shared" si="12"/>
        <v>0</v>
      </c>
    </row>
    <row r="28" spans="1:68" ht="21" customHeight="1">
      <c r="A28" s="95"/>
      <c r="B28" s="134">
        <v>19</v>
      </c>
      <c r="C28" s="135">
        <f>IF(ISBLANK('liste des élèves'!B23),"",('liste des élèves'!B23))</f>
        <v>0</v>
      </c>
      <c r="D28" s="135"/>
      <c r="E28" s="136">
        <f>IF(ISBLANK('liste des élèves'!B23),"",SUMIF('Saisie résultats'!C25:H25,1))</f>
        <v>0</v>
      </c>
      <c r="F28" s="137">
        <f t="shared" si="0"/>
        <v>0</v>
      </c>
      <c r="G28" s="136">
        <f>IF(ISBLANK('liste des élèves'!B23),"",SUMIF('Saisie résultats'!I25:J25,1))</f>
        <v>0</v>
      </c>
      <c r="H28" s="125">
        <f t="shared" si="1"/>
        <v>0</v>
      </c>
      <c r="I28" s="124">
        <f t="shared" si="2"/>
        <v>0</v>
      </c>
      <c r="J28" s="137">
        <f t="shared" si="9"/>
        <v>0</v>
      </c>
      <c r="K28" s="138"/>
      <c r="L28" s="136">
        <f>IF(ISBLANK('liste des élèves'!B23),"",SUMIF('Saisie résultats'!K25:R25,1))</f>
        <v>0</v>
      </c>
      <c r="M28" s="137">
        <f t="shared" si="3"/>
        <v>0</v>
      </c>
      <c r="N28" s="136">
        <f>IF(ISBLANK('liste des élèves'!B23),"",SUMIF('Saisie résultats'!S25:V25,1))</f>
        <v>0</v>
      </c>
      <c r="O28" s="137">
        <f t="shared" si="4"/>
        <v>0</v>
      </c>
      <c r="P28" s="136">
        <f>IF(ISBLANK('liste des élèves'!B23),"",SUMIF('Saisie résultats'!W25:AF25,1))</f>
        <v>0</v>
      </c>
      <c r="Q28" s="137">
        <f t="shared" si="5"/>
        <v>0</v>
      </c>
      <c r="R28" s="139">
        <f>IF(ISBLANK('liste des élèves'!B23),"",SUMIF('Saisie résultats'!AG25:AO25,1))</f>
        <v>0</v>
      </c>
      <c r="S28" s="140">
        <f t="shared" si="6"/>
        <v>0</v>
      </c>
      <c r="T28" s="141">
        <f>IF(ISBLANK('liste des élèves'!B23),"",(L28+N28+P28+R28))</f>
        <v>0</v>
      </c>
      <c r="U28" s="137">
        <f t="shared" si="10"/>
        <v>0</v>
      </c>
      <c r="V28" s="142">
        <f>IF(ISBLANK('liste des élèves'!B5),"",'Saisie résultats'!AP25)</f>
        <v>0</v>
      </c>
      <c r="W28" s="139">
        <f>IF(ISBLANK('liste des élèves'!B23),"",(E28+G28+L28+N28+P28+R28))</f>
        <v>0</v>
      </c>
      <c r="X28" s="125" t="e">
        <f t="shared" si="7"/>
        <v>#VALUE!</v>
      </c>
      <c r="Y28" s="138"/>
      <c r="Z28" s="143"/>
      <c r="AA28" s="95"/>
      <c r="AB28" s="95"/>
      <c r="AC28" s="95"/>
      <c r="AD28" s="95"/>
      <c r="AE28" s="95"/>
      <c r="AF28" s="144">
        <f t="shared" si="11"/>
        <v>1</v>
      </c>
      <c r="AG28" s="95"/>
      <c r="AH28" s="95"/>
      <c r="AI28" s="95"/>
      <c r="AJ28" s="95"/>
      <c r="AK28" s="95">
        <f>IF(ISBLANK("$'liste élèves'.$11$160"),"",IF(OR(ISTEXT(B28),ISTEXT($AB$27),ISTEXT(E28),ISTEXT(#REF!),ISTEXT(G28),ISTEXT($AB$27)),"",($AB$27+E28+G28+#REF!+$AB$27+$AB$27+$AB$27)))</f>
        <v>0</v>
      </c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136">
        <f>IF(ISBLANK('[1]Liste élèves'!B29),"",($AB$27+I28+T28+R28+U28))</f>
        <v>0</v>
      </c>
      <c r="BP28" s="137">
        <f t="shared" si="12"/>
        <v>0</v>
      </c>
    </row>
    <row r="29" spans="1:68" ht="21" customHeight="1">
      <c r="A29" s="95"/>
      <c r="B29" s="134">
        <v>20</v>
      </c>
      <c r="C29" s="135">
        <f>IF(ISBLANK('liste des élèves'!B24),"",('liste des élèves'!B24))</f>
        <v>0</v>
      </c>
      <c r="D29" s="135"/>
      <c r="E29" s="136">
        <f>IF(ISBLANK('liste des élèves'!B24),"",SUMIF('Saisie résultats'!C26:H26,1))</f>
        <v>0</v>
      </c>
      <c r="F29" s="137">
        <f t="shared" si="0"/>
        <v>0</v>
      </c>
      <c r="G29" s="136">
        <f>IF(ISBLANK('liste des élèves'!B24),"",SUMIF('Saisie résultats'!I26:J26,1))</f>
        <v>0</v>
      </c>
      <c r="H29" s="125">
        <f t="shared" si="1"/>
        <v>0</v>
      </c>
      <c r="I29" s="124">
        <f t="shared" si="2"/>
        <v>0</v>
      </c>
      <c r="J29" s="137">
        <f t="shared" si="9"/>
        <v>0</v>
      </c>
      <c r="K29" s="138"/>
      <c r="L29" s="136">
        <f>IF(ISBLANK('liste des élèves'!B24),"",SUMIF('Saisie résultats'!K26:R26,1))</f>
        <v>0</v>
      </c>
      <c r="M29" s="137">
        <f t="shared" si="3"/>
        <v>0</v>
      </c>
      <c r="N29" s="136">
        <f>IF(ISBLANK('liste des élèves'!B24),"",SUMIF('Saisie résultats'!S26:V26,1))</f>
        <v>0</v>
      </c>
      <c r="O29" s="137">
        <f t="shared" si="4"/>
        <v>0</v>
      </c>
      <c r="P29" s="136">
        <f>IF(ISBLANK('liste des élèves'!B24),"",SUMIF('Saisie résultats'!W26:AF26,1))</f>
        <v>0</v>
      </c>
      <c r="Q29" s="137">
        <f t="shared" si="5"/>
        <v>0</v>
      </c>
      <c r="R29" s="139">
        <f>IF(ISBLANK('liste des élèves'!B24),"",SUMIF('Saisie résultats'!AG26:AO26,1))</f>
        <v>0</v>
      </c>
      <c r="S29" s="140">
        <f t="shared" si="6"/>
        <v>0</v>
      </c>
      <c r="T29" s="141">
        <f>IF(ISBLANK('liste des élèves'!B24),"",(L29+N29+P29+R29))</f>
        <v>0</v>
      </c>
      <c r="U29" s="137">
        <f t="shared" si="10"/>
        <v>0</v>
      </c>
      <c r="V29" s="142">
        <f>IF(ISBLANK('liste des élèves'!B5),"",'Saisie résultats'!AP26)</f>
        <v>0</v>
      </c>
      <c r="W29" s="139">
        <f>IF(ISBLANK('liste des élèves'!B24),"",(E29+G29+L29+N29+P29+R29))</f>
        <v>0</v>
      </c>
      <c r="X29" s="125" t="e">
        <f t="shared" si="7"/>
        <v>#VALUE!</v>
      </c>
      <c r="Y29" s="138"/>
      <c r="Z29" s="143"/>
      <c r="AA29" s="95"/>
      <c r="AB29" s="95"/>
      <c r="AC29" s="95"/>
      <c r="AD29" s="95"/>
      <c r="AE29" s="95"/>
      <c r="AF29" s="144">
        <f t="shared" si="11"/>
        <v>1</v>
      </c>
      <c r="AG29" s="95"/>
      <c r="AH29" s="95"/>
      <c r="AI29" s="95"/>
      <c r="AJ29" s="95"/>
      <c r="AK29" s="95">
        <f>IF(ISBLANK("$'liste élèves'.$11$160"),"",IF(OR(ISTEXT(B29),ISTEXT($AC$28),ISTEXT(E29),ISTEXT(#REF!),ISTEXT(G29),ISTEXT($AC$28)),"",($AC$28+E29+G29+#REF!+$AC$28+$AC$28+$AC$28)))</f>
        <v>0</v>
      </c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136">
        <f>IF(ISBLANK('[1]Liste élèves'!B30),"",($AC$28+I29+T29+R29+U29))</f>
        <v>0</v>
      </c>
      <c r="BP29" s="137">
        <f t="shared" si="12"/>
        <v>0</v>
      </c>
    </row>
    <row r="30" spans="1:68" ht="21" customHeight="1">
      <c r="A30" s="95"/>
      <c r="B30" s="134">
        <v>21</v>
      </c>
      <c r="C30" s="135">
        <f>IF(ISBLANK('liste des élèves'!B25),"",('liste des élèves'!B25))</f>
        <v>0</v>
      </c>
      <c r="D30" s="135"/>
      <c r="E30" s="136">
        <f>IF(ISBLANK('liste des élèves'!B25),"",SUMIF('Saisie résultats'!C27:H27,1))</f>
        <v>0</v>
      </c>
      <c r="F30" s="137">
        <f t="shared" si="0"/>
        <v>0</v>
      </c>
      <c r="G30" s="136">
        <f>IF(ISBLANK('liste des élèves'!B25),"",SUMIF('Saisie résultats'!I27:J27,1))</f>
        <v>0</v>
      </c>
      <c r="H30" s="125">
        <f t="shared" si="1"/>
        <v>0</v>
      </c>
      <c r="I30" s="124">
        <f t="shared" si="2"/>
        <v>0</v>
      </c>
      <c r="J30" s="137">
        <f t="shared" si="9"/>
        <v>0</v>
      </c>
      <c r="K30" s="138"/>
      <c r="L30" s="136">
        <f>IF(ISBLANK('liste des élèves'!B25),"",SUMIF('Saisie résultats'!K27:R27,1))</f>
        <v>0</v>
      </c>
      <c r="M30" s="137">
        <f t="shared" si="3"/>
        <v>0</v>
      </c>
      <c r="N30" s="136">
        <f>IF(ISBLANK('liste des élèves'!B25),"",SUMIF('Saisie résultats'!S27:V27,1))</f>
        <v>0</v>
      </c>
      <c r="O30" s="137">
        <f t="shared" si="4"/>
        <v>0</v>
      </c>
      <c r="P30" s="136">
        <f>IF(ISBLANK('liste des élèves'!B25),"",SUMIF('Saisie résultats'!W27:AF27,1))</f>
        <v>0</v>
      </c>
      <c r="Q30" s="137">
        <f t="shared" si="5"/>
        <v>0</v>
      </c>
      <c r="R30" s="139">
        <f>IF(ISBLANK('liste des élèves'!B25),"",SUMIF('Saisie résultats'!AG27:AO27,1))</f>
        <v>0</v>
      </c>
      <c r="S30" s="140">
        <f t="shared" si="6"/>
        <v>0</v>
      </c>
      <c r="T30" s="141">
        <f>IF(ISBLANK('liste des élèves'!B25),"",(L30+N30+P30+R30))</f>
        <v>0</v>
      </c>
      <c r="U30" s="137">
        <f t="shared" si="10"/>
        <v>0</v>
      </c>
      <c r="V30" s="142">
        <f>IF(ISBLANK('liste des élèves'!B5),"",'Saisie résultats'!AP27)</f>
        <v>0</v>
      </c>
      <c r="W30" s="139">
        <f>IF(ISBLANK('liste des élèves'!B25),"",(E30+G30+L30+N30+P30+R30))</f>
        <v>0</v>
      </c>
      <c r="X30" s="125" t="e">
        <f t="shared" si="7"/>
        <v>#VALUE!</v>
      </c>
      <c r="Y30" s="138"/>
      <c r="Z30" s="143"/>
      <c r="AA30" s="95"/>
      <c r="AB30" s="95"/>
      <c r="AC30" s="95"/>
      <c r="AD30" s="95"/>
      <c r="AE30" s="95"/>
      <c r="AF30" s="144">
        <f t="shared" si="11"/>
        <v>1</v>
      </c>
      <c r="AG30" s="95"/>
      <c r="AH30" s="95"/>
      <c r="AI30" s="95"/>
      <c r="AJ30" s="95"/>
      <c r="AK30" s="95">
        <f>IF(ISBLANK("$'liste élèves'.$11$160"),"",IF(OR(ISTEXT(B30),ISTEXT($AD$29),ISTEXT(E30),ISTEXT(#REF!),ISTEXT(G30),ISTEXT($AD$29)),"",($AD$29+E30+G30+#REF!+$AD$29+$AD$29+$AD$29)))</f>
        <v>0</v>
      </c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136">
        <f>IF(ISBLANK('[1]Liste élèves'!B31),"",($AD$29+I30+T30+R30+U30))</f>
        <v>0</v>
      </c>
      <c r="BP30" s="137">
        <f t="shared" si="12"/>
        <v>0</v>
      </c>
    </row>
    <row r="31" spans="1:68" ht="21" customHeight="1">
      <c r="A31" s="95"/>
      <c r="B31" s="134">
        <v>22</v>
      </c>
      <c r="C31" s="135">
        <f>IF(ISBLANK('liste des élèves'!B26),"",('liste des élèves'!B26))</f>
        <v>0</v>
      </c>
      <c r="D31" s="135"/>
      <c r="E31" s="136">
        <f>IF(ISBLANK('liste des élèves'!B26),"",SUMIF('Saisie résultats'!C28:H28,1))</f>
        <v>0</v>
      </c>
      <c r="F31" s="137">
        <f t="shared" si="0"/>
        <v>0</v>
      </c>
      <c r="G31" s="136">
        <f>IF(ISBLANK('liste des élèves'!B26),"",SUMIF('Saisie résultats'!I28:J28,1))</f>
        <v>0</v>
      </c>
      <c r="H31" s="125">
        <f t="shared" si="1"/>
        <v>0</v>
      </c>
      <c r="I31" s="124">
        <f t="shared" si="2"/>
        <v>0</v>
      </c>
      <c r="J31" s="137">
        <f t="shared" si="9"/>
        <v>0</v>
      </c>
      <c r="K31" s="138"/>
      <c r="L31" s="136">
        <f>IF(ISBLANK('liste des élèves'!B26),"",SUMIF('Saisie résultats'!K28:R28,1))</f>
        <v>0</v>
      </c>
      <c r="M31" s="137">
        <f t="shared" si="3"/>
        <v>0</v>
      </c>
      <c r="N31" s="136">
        <f>IF(ISBLANK('liste des élèves'!B26),"",SUMIF('Saisie résultats'!S28:V28,1))</f>
        <v>0</v>
      </c>
      <c r="O31" s="137">
        <f t="shared" si="4"/>
        <v>0</v>
      </c>
      <c r="P31" s="136">
        <f>IF(ISBLANK('liste des élèves'!B26),"",SUMIF('Saisie résultats'!W28:AF28,1))</f>
        <v>0</v>
      </c>
      <c r="Q31" s="137">
        <f t="shared" si="5"/>
        <v>0</v>
      </c>
      <c r="R31" s="139">
        <f>IF(ISBLANK('liste des élèves'!B26),"",SUMIF('Saisie résultats'!AG28:AO28,1))</f>
        <v>0</v>
      </c>
      <c r="S31" s="140">
        <f t="shared" si="6"/>
        <v>0</v>
      </c>
      <c r="T31" s="141">
        <f>IF(ISBLANK('liste des élèves'!B26),"",(L31+N31+P31+R31))</f>
        <v>0</v>
      </c>
      <c r="U31" s="137">
        <f t="shared" si="10"/>
        <v>0</v>
      </c>
      <c r="V31" s="142">
        <f>IF(ISBLANK('liste des élèves'!B5),"",'Saisie résultats'!AP28)</f>
        <v>0</v>
      </c>
      <c r="W31" s="139">
        <f>IF(ISBLANK('liste des élèves'!B26),"",(E31+G31+L31+N31+P31+R31))</f>
        <v>0</v>
      </c>
      <c r="X31" s="125" t="e">
        <f t="shared" si="7"/>
        <v>#VALUE!</v>
      </c>
      <c r="Y31" s="138"/>
      <c r="Z31" s="143"/>
      <c r="AA31" s="95"/>
      <c r="AB31" s="95"/>
      <c r="AC31" s="95"/>
      <c r="AD31" s="95"/>
      <c r="AE31" s="95"/>
      <c r="AF31" s="144">
        <f t="shared" si="11"/>
        <v>1</v>
      </c>
      <c r="AG31" s="95"/>
      <c r="AH31" s="95"/>
      <c r="AI31" s="95"/>
      <c r="AJ31" s="95"/>
      <c r="AK31" s="95">
        <f>IF(ISBLANK("$'liste élèves'.$11$160"),"",IF(OR(ISTEXT(B31),ISTEXT($AE$30),ISTEXT(E31),ISTEXT(#REF!),ISTEXT(G31),ISTEXT($AE$30)),"",($AE$30+E31+G31+#REF!+$AE$30+$AE$30+$AE$30)))</f>
        <v>0</v>
      </c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136">
        <f>IF(ISBLANK('[1]Liste élèves'!B32),"",($AE$30+I31+T31+R31+U31))</f>
        <v>0</v>
      </c>
      <c r="BP31" s="137">
        <f t="shared" si="12"/>
        <v>0</v>
      </c>
    </row>
    <row r="32" spans="1:68" ht="21" customHeight="1">
      <c r="A32" s="95"/>
      <c r="B32" s="134">
        <v>23</v>
      </c>
      <c r="C32" s="135">
        <f>IF(ISBLANK('liste des élèves'!B27),"",('liste des élèves'!B27))</f>
        <v>0</v>
      </c>
      <c r="D32" s="135"/>
      <c r="E32" s="136">
        <f>IF(ISBLANK('liste des élèves'!B27),"",SUMIF('Saisie résultats'!C29:H29,1))</f>
        <v>0</v>
      </c>
      <c r="F32" s="137">
        <f t="shared" si="0"/>
        <v>0</v>
      </c>
      <c r="G32" s="136">
        <f>IF(ISBLANK('liste des élèves'!B27),"",SUMIF('Saisie résultats'!I29:J29,1))</f>
        <v>0</v>
      </c>
      <c r="H32" s="125">
        <f t="shared" si="1"/>
        <v>0</v>
      </c>
      <c r="I32" s="124">
        <f t="shared" si="2"/>
        <v>0</v>
      </c>
      <c r="J32" s="137">
        <f t="shared" si="9"/>
        <v>0</v>
      </c>
      <c r="K32" s="138"/>
      <c r="L32" s="136">
        <f>IF(ISBLANK('liste des élèves'!B27),"",SUMIF('Saisie résultats'!K29:R29,1))</f>
        <v>0</v>
      </c>
      <c r="M32" s="137">
        <f t="shared" si="3"/>
        <v>0</v>
      </c>
      <c r="N32" s="136">
        <f>IF(ISBLANK('liste des élèves'!B27),"",SUMIF('Saisie résultats'!S29:V29,1))</f>
        <v>0</v>
      </c>
      <c r="O32" s="137">
        <f t="shared" si="4"/>
        <v>0</v>
      </c>
      <c r="P32" s="136">
        <f>IF(ISBLANK('liste des élèves'!B27),"",SUMIF('Saisie résultats'!W29:AF29,1))</f>
        <v>0</v>
      </c>
      <c r="Q32" s="137">
        <f t="shared" si="5"/>
        <v>0</v>
      </c>
      <c r="R32" s="139">
        <f>IF(ISBLANK('liste des élèves'!B27),"",SUMIF('Saisie résultats'!AG29:AO29,1))</f>
        <v>0</v>
      </c>
      <c r="S32" s="140">
        <f t="shared" si="6"/>
        <v>0</v>
      </c>
      <c r="T32" s="141">
        <f>IF(ISBLANK('liste des élèves'!B27),"",(L32+N32+P32+R32))</f>
        <v>0</v>
      </c>
      <c r="U32" s="137">
        <f t="shared" si="10"/>
        <v>0</v>
      </c>
      <c r="V32" s="142">
        <f>IF(ISBLANK('liste des élèves'!B5),"",'Saisie résultats'!AP29)</f>
        <v>0</v>
      </c>
      <c r="W32" s="139">
        <f>IF(ISBLANK('liste des élèves'!B27),"",(E32+G32+L32+N32+P32+R32))</f>
        <v>0</v>
      </c>
      <c r="X32" s="125" t="e">
        <f t="shared" si="7"/>
        <v>#VALUE!</v>
      </c>
      <c r="Y32" s="138"/>
      <c r="Z32" s="143"/>
      <c r="AA32" s="95"/>
      <c r="AB32" s="95"/>
      <c r="AC32" s="95"/>
      <c r="AD32" s="95"/>
      <c r="AE32" s="95"/>
      <c r="AF32" s="144">
        <f t="shared" si="11"/>
        <v>1</v>
      </c>
      <c r="AG32" s="95"/>
      <c r="AH32" s="95"/>
      <c r="AI32" s="95"/>
      <c r="AJ32" s="95"/>
      <c r="AK32" s="95">
        <f>IF(ISBLANK("$'liste élèves'.$11$160"),"",IF(OR(ISTEXT(B32),ISTEXT($T$31),ISTEXT(E32),ISTEXT(#REF!),ISTEXT(G32),ISTEXT($T$31)),"",($T$31+E32+G32+#REF!+$T$31+$T$31+$T$31)))</f>
        <v>0</v>
      </c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136">
        <f>IF(ISBLANK('[1]Liste élèves'!B33),"",($T$31+I32+T32+R32+U32))</f>
        <v>0</v>
      </c>
      <c r="BP32" s="137">
        <f t="shared" si="12"/>
        <v>0</v>
      </c>
    </row>
    <row r="33" spans="1:68" ht="21" customHeight="1">
      <c r="A33" s="95"/>
      <c r="B33" s="134">
        <v>24</v>
      </c>
      <c r="C33" s="135">
        <f>IF(ISBLANK('liste des élèves'!B28),"",('liste des élèves'!B28))</f>
        <v>0</v>
      </c>
      <c r="D33" s="135"/>
      <c r="E33" s="136">
        <f>IF(ISBLANK('liste des élèves'!B28),"",SUMIF('Saisie résultats'!C30:H30,1))</f>
        <v>0</v>
      </c>
      <c r="F33" s="137">
        <f t="shared" si="0"/>
        <v>0</v>
      </c>
      <c r="G33" s="136">
        <f>IF(ISBLANK('liste des élèves'!B28),"",SUMIF('Saisie résultats'!I30:J30,1))</f>
        <v>0</v>
      </c>
      <c r="H33" s="125">
        <f t="shared" si="1"/>
        <v>0</v>
      </c>
      <c r="I33" s="124">
        <f t="shared" si="2"/>
        <v>0</v>
      </c>
      <c r="J33" s="137">
        <f t="shared" si="9"/>
        <v>0</v>
      </c>
      <c r="K33" s="138"/>
      <c r="L33" s="136">
        <f>IF(ISBLANK('liste des élèves'!B28),"",SUMIF('Saisie résultats'!K30:R30,1))</f>
        <v>0</v>
      </c>
      <c r="M33" s="137">
        <f t="shared" si="3"/>
        <v>0</v>
      </c>
      <c r="N33" s="136">
        <f>IF(ISBLANK('liste des élèves'!B28),"",SUMIF('Saisie résultats'!S30:V30,1))</f>
        <v>0</v>
      </c>
      <c r="O33" s="137">
        <f t="shared" si="4"/>
        <v>0</v>
      </c>
      <c r="P33" s="136">
        <f>IF(ISBLANK('liste des élèves'!B28),"",SUMIF('Saisie résultats'!W30:AF30,1))</f>
        <v>0</v>
      </c>
      <c r="Q33" s="137">
        <f t="shared" si="5"/>
        <v>0</v>
      </c>
      <c r="R33" s="139">
        <f>IF(ISBLANK('liste des élèves'!B28),"",SUMIF('Saisie résultats'!AG30:AO30,1))</f>
        <v>0</v>
      </c>
      <c r="S33" s="140">
        <f t="shared" si="6"/>
        <v>0</v>
      </c>
      <c r="T33" s="141">
        <f>IF(ISBLANK('liste des élèves'!B28),"",(L33+N33+P33+R33))</f>
        <v>0</v>
      </c>
      <c r="U33" s="137">
        <f t="shared" si="10"/>
        <v>0</v>
      </c>
      <c r="V33" s="142">
        <f>IF(ISBLANK('liste des élèves'!B5),"",'Saisie résultats'!AP30)</f>
        <v>0</v>
      </c>
      <c r="W33" s="139">
        <f>IF(ISBLANK('liste des élèves'!B28),"",(E33+G33+L33+N33+P33+R33))</f>
        <v>0</v>
      </c>
      <c r="X33" s="125" t="e">
        <f t="shared" si="7"/>
        <v>#VALUE!</v>
      </c>
      <c r="Y33" s="138"/>
      <c r="Z33" s="143"/>
      <c r="AA33" s="95"/>
      <c r="AB33" s="95"/>
      <c r="AC33" s="95"/>
      <c r="AD33" s="95"/>
      <c r="AE33" s="95"/>
      <c r="AF33" s="144">
        <f t="shared" si="11"/>
        <v>1</v>
      </c>
      <c r="AG33" s="95"/>
      <c r="AH33" s="95"/>
      <c r="AI33" s="95"/>
      <c r="AJ33" s="95"/>
      <c r="AK33" s="95">
        <f>IF(ISBLANK("$'liste élèves'.$11$160"),"",IF(OR(ISTEXT(B33),ISTEXT($U$32),ISTEXT(E33),ISTEXT(#REF!),ISTEXT(G33),ISTEXT($U$32)),"",($U$32+E33+G33+#REF!+$U$32+$U$32+$U$32)))</f>
        <v>0</v>
      </c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136">
        <f>IF(ISBLANK('[1]Liste élèves'!B34),"",($U$32+I33+T33+R33+U33))</f>
        <v>0</v>
      </c>
      <c r="BP33" s="137">
        <f t="shared" si="12"/>
        <v>0</v>
      </c>
    </row>
    <row r="34" spans="1:68" ht="21" customHeight="1">
      <c r="A34" s="95"/>
      <c r="B34" s="134">
        <v>25</v>
      </c>
      <c r="C34" s="135">
        <f>IF(ISBLANK('liste des élèves'!B29),"",('liste des élèves'!B29))</f>
        <v>0</v>
      </c>
      <c r="D34" s="135"/>
      <c r="E34" s="136">
        <f>IF(ISBLANK('liste des élèves'!B29),"",SUMIF('Saisie résultats'!C31:H31,1))</f>
        <v>0</v>
      </c>
      <c r="F34" s="137">
        <f t="shared" si="0"/>
        <v>0</v>
      </c>
      <c r="G34" s="136">
        <f>IF(ISBLANK('liste des élèves'!B29),"",SUMIF('Saisie résultats'!I31:J31,1))</f>
        <v>0</v>
      </c>
      <c r="H34" s="125">
        <f t="shared" si="1"/>
        <v>0</v>
      </c>
      <c r="I34" s="124">
        <f t="shared" si="2"/>
        <v>0</v>
      </c>
      <c r="J34" s="137">
        <f t="shared" si="9"/>
        <v>0</v>
      </c>
      <c r="K34" s="138"/>
      <c r="L34" s="136">
        <f>IF(ISBLANK('liste des élèves'!B29),"",SUMIF('Saisie résultats'!K31:R31,1))</f>
        <v>0</v>
      </c>
      <c r="M34" s="137">
        <f t="shared" si="3"/>
        <v>0</v>
      </c>
      <c r="N34" s="136">
        <f>IF(ISBLANK('liste des élèves'!B29),"",SUMIF('Saisie résultats'!S31:V31,1))</f>
        <v>0</v>
      </c>
      <c r="O34" s="137">
        <f t="shared" si="4"/>
        <v>0</v>
      </c>
      <c r="P34" s="136">
        <f>IF(ISBLANK('liste des élèves'!B29),"",SUMIF('Saisie résultats'!W31:AF31,1))</f>
        <v>0</v>
      </c>
      <c r="Q34" s="137">
        <f t="shared" si="5"/>
        <v>0</v>
      </c>
      <c r="R34" s="139">
        <f>IF(ISBLANK('liste des élèves'!B29),"",SUMIF('Saisie résultats'!AG31:AO31,1))</f>
        <v>0</v>
      </c>
      <c r="S34" s="140">
        <f t="shared" si="6"/>
        <v>0</v>
      </c>
      <c r="T34" s="141">
        <f>IF(ISBLANK('liste des élèves'!B29),"",(L34+N34+P34+R34))</f>
        <v>0</v>
      </c>
      <c r="U34" s="137">
        <f t="shared" si="10"/>
        <v>0</v>
      </c>
      <c r="V34" s="142">
        <f>IF(ISBLANK('liste des élèves'!B5),"",'Saisie résultats'!AP31)</f>
        <v>0</v>
      </c>
      <c r="W34" s="139">
        <f>IF(ISBLANK('liste des élèves'!B29),"",(E34+G34+L34+N34+P34+R34))</f>
        <v>0</v>
      </c>
      <c r="X34" s="125" t="e">
        <f t="shared" si="7"/>
        <v>#VALUE!</v>
      </c>
      <c r="Y34" s="138"/>
      <c r="Z34" s="143"/>
      <c r="AA34" s="95"/>
      <c r="AB34" s="95"/>
      <c r="AC34" s="95"/>
      <c r="AD34" s="95"/>
      <c r="AE34" s="95"/>
      <c r="AF34" s="144">
        <f t="shared" si="11"/>
        <v>1</v>
      </c>
      <c r="AG34" s="95"/>
      <c r="AH34" s="95"/>
      <c r="AI34" s="95"/>
      <c r="AJ34" s="95"/>
      <c r="AK34" s="95">
        <f>IF(ISBLANK("$'liste élèves'.$11$160"),"",IF(OR(ISTEXT(B34),ISTEXT($Y$33),ISTEXT(E34),ISTEXT(#REF!),ISTEXT(G34),ISTEXT($Y$33)),"",($Y$33+E34+G34+#REF!+$Y$33+$Y$33+$Y$33)))</f>
        <v>0</v>
      </c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136">
        <f>IF(ISBLANK('[1]Liste élèves'!B35),"",($Y$33+I34+T34+R34+U34))</f>
        <v>0</v>
      </c>
      <c r="BP34" s="137">
        <f t="shared" si="12"/>
        <v>0</v>
      </c>
    </row>
    <row r="35" spans="1:68" ht="21" customHeight="1">
      <c r="A35" s="95"/>
      <c r="B35" s="134">
        <v>26</v>
      </c>
      <c r="C35" s="135">
        <f>IF(ISBLANK('liste des élèves'!B30),"",('liste des élèves'!B30))</f>
        <v>0</v>
      </c>
      <c r="D35" s="135"/>
      <c r="E35" s="136">
        <f>IF(ISBLANK('liste des élèves'!B30),"",SUMIF('Saisie résultats'!C32:H32,1))</f>
        <v>0</v>
      </c>
      <c r="F35" s="137">
        <f t="shared" si="0"/>
        <v>0</v>
      </c>
      <c r="G35" s="136">
        <f>IF(ISBLANK('liste des élèves'!B30),"",SUMIF('Saisie résultats'!I32:J32,1))</f>
        <v>0</v>
      </c>
      <c r="H35" s="125">
        <f t="shared" si="1"/>
        <v>0</v>
      </c>
      <c r="I35" s="124">
        <f t="shared" si="2"/>
        <v>0</v>
      </c>
      <c r="J35" s="137">
        <f t="shared" si="9"/>
        <v>0</v>
      </c>
      <c r="K35" s="138"/>
      <c r="L35" s="136">
        <f>IF(ISBLANK('liste des élèves'!B30),"",SUMIF('Saisie résultats'!K32:R32,1))</f>
        <v>0</v>
      </c>
      <c r="M35" s="137">
        <f t="shared" si="3"/>
        <v>0</v>
      </c>
      <c r="N35" s="136">
        <f>IF(ISBLANK('liste des élèves'!B30),"",SUMIF('Saisie résultats'!S32:V32,1))</f>
        <v>0</v>
      </c>
      <c r="O35" s="137">
        <f t="shared" si="4"/>
        <v>0</v>
      </c>
      <c r="P35" s="136">
        <f>IF(ISBLANK('liste des élèves'!B30),"",SUMIF('Saisie résultats'!W32:AF32,1))</f>
        <v>0</v>
      </c>
      <c r="Q35" s="137">
        <f t="shared" si="5"/>
        <v>0</v>
      </c>
      <c r="R35" s="139">
        <f>IF(ISBLANK('liste des élèves'!B30),"",SUMIF('Saisie résultats'!AG32:AO32,1))</f>
        <v>0</v>
      </c>
      <c r="S35" s="140">
        <f t="shared" si="6"/>
        <v>0</v>
      </c>
      <c r="T35" s="141">
        <f>IF(ISBLANK('liste des élèves'!B30),"",(L35+N35+P35+R35))</f>
        <v>0</v>
      </c>
      <c r="U35" s="137">
        <f t="shared" si="10"/>
        <v>0</v>
      </c>
      <c r="V35" s="142">
        <f>IF(ISBLANK('liste des élèves'!B5),"",'Saisie résultats'!AP32)</f>
        <v>0</v>
      </c>
      <c r="W35" s="139">
        <f>IF(ISBLANK('liste des élèves'!B30),"",(E35+G35+L35+N35+P35+R35))</f>
        <v>0</v>
      </c>
      <c r="X35" s="125" t="e">
        <f t="shared" si="7"/>
        <v>#VALUE!</v>
      </c>
      <c r="Y35" s="138"/>
      <c r="Z35" s="143"/>
      <c r="AA35" s="95"/>
      <c r="AB35" s="95"/>
      <c r="AC35" s="95"/>
      <c r="AD35" s="95"/>
      <c r="AE35" s="95"/>
      <c r="AF35" s="144">
        <f t="shared" si="11"/>
        <v>1</v>
      </c>
      <c r="AG35" s="95"/>
      <c r="AH35" s="95"/>
      <c r="AI35" s="95"/>
      <c r="AJ35" s="95"/>
      <c r="AK35" s="95">
        <f>IF(ISBLANK("$'liste élèves'.$11$160"),"",IF(OR(ISTEXT(B35),ISTEXT($Z$34),ISTEXT(E35),ISTEXT(#REF!),ISTEXT(G35),ISTEXT($Z$34)),"",($Z$34+E35+G35+#REF!+$Z$34+$Z$34+$Z$34)))</f>
        <v>0</v>
      </c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136">
        <f>IF(ISBLANK('[1]Liste élèves'!B36),"",($Z$34+I35+T35+R35+U35))</f>
        <v>0</v>
      </c>
      <c r="BP35" s="137">
        <f t="shared" si="12"/>
        <v>0</v>
      </c>
    </row>
    <row r="36" spans="1:68" ht="21" customHeight="1">
      <c r="A36" s="95"/>
      <c r="B36" s="134">
        <v>27</v>
      </c>
      <c r="C36" s="135">
        <f>IF(ISBLANK('liste des élèves'!B31),"",('liste des élèves'!B31))</f>
        <v>0</v>
      </c>
      <c r="D36" s="135"/>
      <c r="E36" s="136">
        <f>IF(ISBLANK('liste des élèves'!B31),"",SUMIF('Saisie résultats'!C33:H33,1))</f>
        <v>0</v>
      </c>
      <c r="F36" s="137">
        <f t="shared" si="0"/>
        <v>0</v>
      </c>
      <c r="G36" s="136">
        <f>IF(ISBLANK('liste des élèves'!B31),"",SUMIF('Saisie résultats'!I33:J33,1))</f>
        <v>0</v>
      </c>
      <c r="H36" s="125">
        <f t="shared" si="1"/>
        <v>0</v>
      </c>
      <c r="I36" s="124">
        <f t="shared" si="2"/>
        <v>0</v>
      </c>
      <c r="J36" s="137">
        <f t="shared" si="9"/>
        <v>0</v>
      </c>
      <c r="K36" s="138"/>
      <c r="L36" s="136">
        <f>IF(ISBLANK('liste des élèves'!B31),"",SUMIF('Saisie résultats'!K33:R33,1))</f>
        <v>0</v>
      </c>
      <c r="M36" s="137">
        <f t="shared" si="3"/>
        <v>0</v>
      </c>
      <c r="N36" s="136">
        <f>IF(ISBLANK('liste des élèves'!B31),"",SUMIF('Saisie résultats'!S33:V33,1))</f>
        <v>0</v>
      </c>
      <c r="O36" s="137">
        <f t="shared" si="4"/>
        <v>0</v>
      </c>
      <c r="P36" s="136">
        <f>IF(ISBLANK('liste des élèves'!B31),"",SUMIF('Saisie résultats'!W33:AF33,1))</f>
        <v>0</v>
      </c>
      <c r="Q36" s="137">
        <f t="shared" si="5"/>
        <v>0</v>
      </c>
      <c r="R36" s="139">
        <f>IF(ISBLANK('liste des élèves'!B31),"",SUMIF('Saisie résultats'!AG33:AO33,1))</f>
        <v>0</v>
      </c>
      <c r="S36" s="140">
        <f t="shared" si="6"/>
        <v>0</v>
      </c>
      <c r="T36" s="141">
        <f>IF(ISBLANK('liste des élèves'!B31),"",(L36+N36+P36+R36))</f>
        <v>0</v>
      </c>
      <c r="U36" s="137">
        <f t="shared" si="10"/>
        <v>0</v>
      </c>
      <c r="V36" s="142">
        <f>IF(ISBLANK('liste des élèves'!B5),"",'Saisie résultats'!AP33)</f>
        <v>0</v>
      </c>
      <c r="W36" s="139">
        <f>IF(ISBLANK('liste des élèves'!B31),"",(E36+G36+L36+N36+P36+R36))</f>
        <v>0</v>
      </c>
      <c r="X36" s="125" t="e">
        <f t="shared" si="7"/>
        <v>#VALUE!</v>
      </c>
      <c r="Y36" s="138"/>
      <c r="Z36" s="143"/>
      <c r="AA36" s="95"/>
      <c r="AB36" s="95"/>
      <c r="AC36" s="95"/>
      <c r="AD36" s="95"/>
      <c r="AE36" s="95"/>
      <c r="AF36" s="144">
        <f t="shared" si="11"/>
        <v>1</v>
      </c>
      <c r="AG36" s="95"/>
      <c r="AH36" s="95"/>
      <c r="AI36" s="95"/>
      <c r="AJ36" s="95"/>
      <c r="AK36" s="95">
        <f>IF(ISBLANK("$'liste élèves'.$11$160"),"",IF(OR(ISTEXT(B36),ISTEXT($AA$35),ISTEXT(E36),ISTEXT(#REF!),ISTEXT(G36),ISTEXT($AA$35)),"",($AA$35+E36+G36+#REF!+$AA$35+$AA$35+$AA$35)))</f>
        <v>0</v>
      </c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136">
        <f>IF(ISBLANK('[1]Liste élèves'!B37),"",($AA$35+I36+T36+R36+U36))</f>
        <v>0</v>
      </c>
      <c r="BP36" s="137">
        <f t="shared" si="12"/>
        <v>0</v>
      </c>
    </row>
    <row r="37" spans="1:68" ht="21" customHeight="1">
      <c r="A37" s="95"/>
      <c r="B37" s="134">
        <v>28</v>
      </c>
      <c r="C37" s="135">
        <f>IF(ISBLANK('liste des élèves'!B32),"",('liste des élèves'!B32))</f>
        <v>0</v>
      </c>
      <c r="D37" s="135"/>
      <c r="E37" s="136">
        <f>IF(ISBLANK('liste des élèves'!B32),"",SUMIF('Saisie résultats'!C34:H34,1))</f>
        <v>0</v>
      </c>
      <c r="F37" s="137">
        <f t="shared" si="0"/>
        <v>0</v>
      </c>
      <c r="G37" s="136">
        <f>IF(ISBLANK('liste des élèves'!B32),"",SUMIF('Saisie résultats'!I34:J34,1))</f>
        <v>0</v>
      </c>
      <c r="H37" s="125">
        <f t="shared" si="1"/>
        <v>0</v>
      </c>
      <c r="I37" s="124">
        <f t="shared" si="2"/>
        <v>0</v>
      </c>
      <c r="J37" s="137">
        <f t="shared" si="9"/>
        <v>0</v>
      </c>
      <c r="K37" s="138"/>
      <c r="L37" s="136">
        <f>IF(ISBLANK('liste des élèves'!B32),"",SUMIF('Saisie résultats'!K34:R34,1))</f>
        <v>0</v>
      </c>
      <c r="M37" s="137">
        <f t="shared" si="3"/>
        <v>0</v>
      </c>
      <c r="N37" s="136">
        <f>IF(ISBLANK('liste des élèves'!B32),"",SUMIF('Saisie résultats'!S34:V34,1))</f>
        <v>0</v>
      </c>
      <c r="O37" s="137">
        <f t="shared" si="4"/>
        <v>0</v>
      </c>
      <c r="P37" s="136">
        <f>IF(ISBLANK('liste des élèves'!B32),"",SUMIF('Saisie résultats'!W34:AF34,1))</f>
        <v>0</v>
      </c>
      <c r="Q37" s="137">
        <f t="shared" si="5"/>
        <v>0</v>
      </c>
      <c r="R37" s="139">
        <f>IF(ISBLANK('liste des élèves'!B32),"",SUMIF('Saisie résultats'!AG34:AO34,1))</f>
        <v>0</v>
      </c>
      <c r="S37" s="140">
        <f t="shared" si="6"/>
        <v>0</v>
      </c>
      <c r="T37" s="141">
        <f>IF(ISBLANK('liste des élèves'!B32),"",(L37+N37+P37+R37))</f>
        <v>0</v>
      </c>
      <c r="U37" s="137">
        <f t="shared" si="10"/>
        <v>0</v>
      </c>
      <c r="V37" s="142">
        <f>IF(ISBLANK('liste des élèves'!B5),"",'Saisie résultats'!AP34)</f>
        <v>0</v>
      </c>
      <c r="W37" s="139">
        <f>IF(ISBLANK('liste des élèves'!B32),"",(E37+G37+L37+N37+P37+R37))</f>
        <v>0</v>
      </c>
      <c r="X37" s="125" t="e">
        <f t="shared" si="7"/>
        <v>#VALUE!</v>
      </c>
      <c r="Y37" s="138"/>
      <c r="Z37" s="143"/>
      <c r="AA37" s="95"/>
      <c r="AB37" s="95"/>
      <c r="AC37" s="95"/>
      <c r="AD37" s="95"/>
      <c r="AE37" s="95"/>
      <c r="AF37" s="144">
        <f t="shared" si="11"/>
        <v>1</v>
      </c>
      <c r="AG37" s="95"/>
      <c r="AH37" s="95"/>
      <c r="AI37" s="95"/>
      <c r="AJ37" s="95"/>
      <c r="AK37" s="95">
        <f>IF(ISBLANK("$'liste élèves'.$11$160"),"",IF(OR(ISTEXT(B37),ISTEXT($AB$36),ISTEXT(E37),ISTEXT(#REF!),ISTEXT(G37),ISTEXT($AB$36)),"",($AB$36+E37+G37+#REF!+$AB$36+$AB$36+$AB$36)))</f>
        <v>0</v>
      </c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136">
        <f>IF(ISBLANK('[1]Liste élèves'!B38),"",($AB$36+I37+T37+R37+U37))</f>
        <v>0</v>
      </c>
      <c r="BP37" s="137">
        <f t="shared" si="12"/>
        <v>0</v>
      </c>
    </row>
    <row r="38" spans="1:68" ht="21" customHeight="1">
      <c r="A38" s="95"/>
      <c r="B38" s="134">
        <v>29</v>
      </c>
      <c r="C38" s="135">
        <f>IF(ISBLANK('liste des élèves'!B33),"",('liste des élèves'!B33))</f>
        <v>0</v>
      </c>
      <c r="D38" s="135"/>
      <c r="E38" s="136">
        <f>IF(ISBLANK('liste des élèves'!B33),"",SUMIF('Saisie résultats'!C35:H35,1))</f>
        <v>0</v>
      </c>
      <c r="F38" s="137">
        <f t="shared" si="0"/>
        <v>0</v>
      </c>
      <c r="G38" s="136">
        <f>IF(ISBLANK('liste des élèves'!B33),"",SUMIF('Saisie résultats'!I35:J35,1))</f>
        <v>0</v>
      </c>
      <c r="H38" s="125">
        <f t="shared" si="1"/>
        <v>0</v>
      </c>
      <c r="I38" s="124">
        <f t="shared" si="2"/>
        <v>0</v>
      </c>
      <c r="J38" s="137">
        <f t="shared" si="9"/>
        <v>0</v>
      </c>
      <c r="K38" s="138"/>
      <c r="L38" s="136">
        <f>IF(ISBLANK('liste des élèves'!B33),"",SUMIF('Saisie résultats'!K35:R35,1))</f>
        <v>0</v>
      </c>
      <c r="M38" s="137">
        <f t="shared" si="3"/>
        <v>0</v>
      </c>
      <c r="N38" s="136">
        <f>IF(ISBLANK('liste des élèves'!B33),"",SUMIF('Saisie résultats'!S35:V35,1))</f>
        <v>0</v>
      </c>
      <c r="O38" s="137">
        <f t="shared" si="4"/>
        <v>0</v>
      </c>
      <c r="P38" s="136">
        <f>IF(ISBLANK('liste des élèves'!B33),"",SUMIF('Saisie résultats'!W35:AF35,1))</f>
        <v>0</v>
      </c>
      <c r="Q38" s="137">
        <f t="shared" si="5"/>
        <v>0</v>
      </c>
      <c r="R38" s="139">
        <f>IF(ISBLANK('liste des élèves'!B33),"",SUMIF('Saisie résultats'!AG35:AO35,1))</f>
        <v>0</v>
      </c>
      <c r="S38" s="140">
        <f t="shared" si="6"/>
        <v>0</v>
      </c>
      <c r="T38" s="141">
        <f>IF(ISBLANK('liste des élèves'!B33),"",(L38+N38+P38+R38))</f>
        <v>0</v>
      </c>
      <c r="U38" s="137">
        <f t="shared" si="10"/>
        <v>0</v>
      </c>
      <c r="V38" s="142">
        <f>IF(ISBLANK('liste des élèves'!B5),"",'Saisie résultats'!AP35)</f>
        <v>0</v>
      </c>
      <c r="W38" s="139">
        <f>IF(ISBLANK('liste des élèves'!B33),"",(E38+G38+L38+N38+P38+R38))</f>
        <v>0</v>
      </c>
      <c r="X38" s="125" t="e">
        <f t="shared" si="7"/>
        <v>#VALUE!</v>
      </c>
      <c r="Y38" s="138"/>
      <c r="Z38" s="143"/>
      <c r="AA38" s="95"/>
      <c r="AB38" s="95"/>
      <c r="AC38" s="95"/>
      <c r="AD38" s="95"/>
      <c r="AE38" s="95"/>
      <c r="AF38" s="144">
        <f t="shared" si="11"/>
        <v>1</v>
      </c>
      <c r="AG38" s="95"/>
      <c r="AH38" s="95"/>
      <c r="AI38" s="95"/>
      <c r="AJ38" s="95"/>
      <c r="AK38" s="95">
        <f>IF(ISBLANK("$'liste élèves'.$11$160"),"",IF(OR(ISTEXT(B38),ISTEXT($AC$37),ISTEXT(E38),ISTEXT(#REF!),ISTEXT(G38),ISTEXT($AC$37)),"",($AC$37+E38+G38+#REF!+$AC$37+$AC$37+$AC$37)))</f>
        <v>0</v>
      </c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136">
        <f>IF(ISBLANK('[1]Liste élèves'!B39),"",($AC$37+I38+T38+R38+U38))</f>
        <v>0</v>
      </c>
      <c r="BP38" s="137">
        <f t="shared" si="12"/>
        <v>0</v>
      </c>
    </row>
    <row r="39" spans="1:68" ht="21" customHeight="1">
      <c r="A39" s="95"/>
      <c r="B39" s="134">
        <v>30</v>
      </c>
      <c r="C39" s="135">
        <f>IF(ISBLANK('liste des élèves'!B34),"",('liste des élèves'!B34))</f>
        <v>0</v>
      </c>
      <c r="D39" s="135"/>
      <c r="E39" s="136">
        <f>IF(ISBLANK('liste des élèves'!B34),"",SUMIF('Saisie résultats'!C36:H36,1))</f>
        <v>0</v>
      </c>
      <c r="F39" s="137">
        <f t="shared" si="0"/>
        <v>0</v>
      </c>
      <c r="G39" s="136">
        <f>IF(ISBLANK('liste des élèves'!B34),"",SUMIF('Saisie résultats'!I36:J36,1))</f>
        <v>0</v>
      </c>
      <c r="H39" s="125">
        <f t="shared" si="1"/>
        <v>0</v>
      </c>
      <c r="I39" s="124">
        <f t="shared" si="2"/>
        <v>0</v>
      </c>
      <c r="J39" s="137">
        <f t="shared" si="9"/>
        <v>0</v>
      </c>
      <c r="K39" s="138"/>
      <c r="L39" s="136">
        <f>IF(ISBLANK('liste des élèves'!B34),"",SUMIF('Saisie résultats'!K36:R36,1))</f>
        <v>0</v>
      </c>
      <c r="M39" s="137">
        <f t="shared" si="3"/>
        <v>0</v>
      </c>
      <c r="N39" s="136">
        <f>IF(ISBLANK('liste des élèves'!B34),"",SUMIF('Saisie résultats'!S36:V36,1))</f>
        <v>0</v>
      </c>
      <c r="O39" s="137">
        <f t="shared" si="4"/>
        <v>0</v>
      </c>
      <c r="P39" s="136">
        <f>IF(ISBLANK('liste des élèves'!B34),"",SUMIF('Saisie résultats'!W36:AF36,1))</f>
        <v>0</v>
      </c>
      <c r="Q39" s="137">
        <f t="shared" si="5"/>
        <v>0</v>
      </c>
      <c r="R39" s="139">
        <f>IF(ISBLANK('liste des élèves'!B34),"",SUMIF('Saisie résultats'!AG36:AO36,1))</f>
        <v>0</v>
      </c>
      <c r="S39" s="140">
        <f t="shared" si="6"/>
        <v>0</v>
      </c>
      <c r="T39" s="141">
        <f>IF(ISBLANK('liste des élèves'!B34),"",(L39+N39+P39+R39))</f>
        <v>0</v>
      </c>
      <c r="U39" s="137">
        <f t="shared" si="10"/>
        <v>0</v>
      </c>
      <c r="V39" s="142">
        <f>IF(ISBLANK('liste des élèves'!B5),"",'Saisie résultats'!AP36)</f>
        <v>0</v>
      </c>
      <c r="W39" s="139">
        <f>IF(ISBLANK('liste des élèves'!B34),"",(E39+G39+L39+N39+P39+R39))</f>
        <v>0</v>
      </c>
      <c r="X39" s="125" t="e">
        <f t="shared" si="7"/>
        <v>#VALUE!</v>
      </c>
      <c r="Y39" s="138"/>
      <c r="Z39" s="143"/>
      <c r="AA39" s="95"/>
      <c r="AB39" s="95"/>
      <c r="AC39" s="95"/>
      <c r="AD39" s="95"/>
      <c r="AE39" s="95"/>
      <c r="AF39" s="144">
        <f t="shared" si="11"/>
        <v>1</v>
      </c>
      <c r="AG39" s="95"/>
      <c r="AH39" s="95"/>
      <c r="AI39" s="95"/>
      <c r="AJ39" s="95"/>
      <c r="AK39" s="95">
        <f>IF(ISBLANK("$'liste élèves'.$11$160"),"",IF(OR(ISTEXT(B39),ISTEXT($AD$38),ISTEXT(E39),ISTEXT(#REF!),ISTEXT(G39),ISTEXT($AD$38)),"",($AD$38+E39+G39+#REF!+$AD$38+$AD$38+$AD$38)))</f>
        <v>0</v>
      </c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136">
        <f>IF(ISBLANK('[1]Liste élèves'!B40),"",($AD$38+I39+T39+R39+U39))</f>
        <v>0</v>
      </c>
      <c r="BP39" s="137">
        <f t="shared" si="12"/>
        <v>0</v>
      </c>
    </row>
    <row r="40" spans="1:68" ht="21" customHeight="1">
      <c r="A40" s="95"/>
      <c r="B40" s="134">
        <v>31</v>
      </c>
      <c r="C40" s="135">
        <f>IF(ISBLANK('liste des élèves'!B35),"",('liste des élèves'!B35))</f>
        <v>0</v>
      </c>
      <c r="D40" s="135"/>
      <c r="E40" s="136">
        <f>IF(ISBLANK('liste des élèves'!B35),"",SUMIF('Saisie résultats'!C37:H37,1))</f>
        <v>0</v>
      </c>
      <c r="F40" s="137">
        <f t="shared" si="0"/>
        <v>0</v>
      </c>
      <c r="G40" s="136">
        <f>IF(ISBLANK('liste des élèves'!B35),"",SUMIF('Saisie résultats'!I37:J37,1))</f>
        <v>0</v>
      </c>
      <c r="H40" s="125">
        <f t="shared" si="1"/>
        <v>0</v>
      </c>
      <c r="I40" s="124">
        <f t="shared" si="2"/>
        <v>0</v>
      </c>
      <c r="J40" s="137">
        <f t="shared" si="9"/>
        <v>0</v>
      </c>
      <c r="K40" s="138"/>
      <c r="L40" s="136">
        <f>IF(ISBLANK('liste des élèves'!B35),"",SUMIF('Saisie résultats'!K37:R37,1))</f>
        <v>0</v>
      </c>
      <c r="M40" s="137">
        <f t="shared" si="3"/>
        <v>0</v>
      </c>
      <c r="N40" s="136">
        <f>IF(ISBLANK('liste des élèves'!B35),"",SUMIF('Saisie résultats'!S37:V37,1))</f>
        <v>0</v>
      </c>
      <c r="O40" s="137">
        <f t="shared" si="4"/>
        <v>0</v>
      </c>
      <c r="P40" s="136">
        <f>IF(ISBLANK('liste des élèves'!B35),"",SUMIF('Saisie résultats'!W37:AF37,1))</f>
        <v>0</v>
      </c>
      <c r="Q40" s="137">
        <f t="shared" si="5"/>
        <v>0</v>
      </c>
      <c r="R40" s="139">
        <f>IF(ISBLANK('liste des élèves'!B35),"",SUMIF('Saisie résultats'!AG37:AO37,1))</f>
        <v>0</v>
      </c>
      <c r="S40" s="140">
        <f t="shared" si="6"/>
        <v>0</v>
      </c>
      <c r="T40" s="141">
        <f>IF(ISBLANK('liste des élèves'!B35),"",(L40+N40+P40+R40))</f>
        <v>0</v>
      </c>
      <c r="U40" s="137">
        <f t="shared" si="10"/>
        <v>0</v>
      </c>
      <c r="V40" s="142">
        <f>IF(ISBLANK('liste des élèves'!B5),"",'Saisie résultats'!AP37)</f>
        <v>0</v>
      </c>
      <c r="W40" s="139">
        <f>IF(ISBLANK('liste des élèves'!B35),"",(E40+G40+L40+N40+P40+R40))</f>
        <v>0</v>
      </c>
      <c r="X40" s="125" t="e">
        <f t="shared" si="7"/>
        <v>#VALUE!</v>
      </c>
      <c r="Y40" s="138"/>
      <c r="Z40" s="143"/>
      <c r="AA40" s="95"/>
      <c r="AB40" s="95"/>
      <c r="AC40" s="95"/>
      <c r="AD40" s="95"/>
      <c r="AE40" s="95"/>
      <c r="AF40" s="144">
        <f t="shared" si="11"/>
        <v>1</v>
      </c>
      <c r="AG40" s="95"/>
      <c r="AH40" s="95"/>
      <c r="AI40" s="95"/>
      <c r="AJ40" s="95"/>
      <c r="AK40" s="95">
        <f>IF(ISBLANK("$'liste élèves'.$11$160"),"",IF(OR(ISTEXT(B40),ISTEXT($AE$39),ISTEXT(E40),ISTEXT(#REF!),ISTEXT(G40),ISTEXT($AE$39)),"",($AE$39+E40+G40+#REF!+$AE$39+$AE$39+$AE$39)))</f>
        <v>0</v>
      </c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136">
        <f>IF(ISBLANK('[1]Liste élèves'!B41),"",($AE$39+I40+T40+R40+U40))</f>
        <v>0</v>
      </c>
      <c r="BP40" s="137">
        <f t="shared" si="12"/>
        <v>0</v>
      </c>
    </row>
    <row r="41" spans="1:68" ht="21" customHeight="1">
      <c r="A41" s="95"/>
      <c r="B41" s="134">
        <v>32</v>
      </c>
      <c r="C41" s="135">
        <f>IF(ISBLANK('liste des élèves'!B36),"",('liste des élèves'!B36))</f>
        <v>0</v>
      </c>
      <c r="D41" s="135"/>
      <c r="E41" s="136">
        <f>IF(ISBLANK('liste des élèves'!B36),"",SUMIF('Saisie résultats'!C38:H38,1))</f>
        <v>0</v>
      </c>
      <c r="F41" s="137">
        <f t="shared" si="0"/>
        <v>0</v>
      </c>
      <c r="G41" s="136">
        <f>IF(ISBLANK('liste des élèves'!B36),"",SUMIF('Saisie résultats'!I38:J38,1))</f>
        <v>0</v>
      </c>
      <c r="H41" s="125">
        <f t="shared" si="1"/>
        <v>0</v>
      </c>
      <c r="I41" s="124">
        <f t="shared" si="2"/>
        <v>0</v>
      </c>
      <c r="J41" s="137">
        <f t="shared" si="9"/>
        <v>0</v>
      </c>
      <c r="K41" s="138"/>
      <c r="L41" s="136">
        <f>IF(ISBLANK('liste des élèves'!B36),"",SUMIF('Saisie résultats'!K38:R38,1))</f>
        <v>0</v>
      </c>
      <c r="M41" s="137">
        <f t="shared" si="3"/>
        <v>0</v>
      </c>
      <c r="N41" s="136">
        <f>IF(ISBLANK('liste des élèves'!B36),"",SUMIF('Saisie résultats'!S38:V38,1))</f>
        <v>0</v>
      </c>
      <c r="O41" s="137">
        <f t="shared" si="4"/>
        <v>0</v>
      </c>
      <c r="P41" s="136">
        <f>IF(ISBLANK('liste des élèves'!B36),"",SUMIF('Saisie résultats'!W38:AF38,1))</f>
        <v>0</v>
      </c>
      <c r="Q41" s="137">
        <f t="shared" si="5"/>
        <v>0</v>
      </c>
      <c r="R41" s="139">
        <f>IF(ISBLANK('liste des élèves'!B36),"",SUMIF('Saisie résultats'!AG38:AO38,1))</f>
        <v>0</v>
      </c>
      <c r="S41" s="140">
        <f t="shared" si="6"/>
        <v>0</v>
      </c>
      <c r="T41" s="141">
        <f>IF(ISBLANK('liste des élèves'!B36),"",(L41+N41+P41+R41))</f>
        <v>0</v>
      </c>
      <c r="U41" s="137">
        <f t="shared" si="10"/>
        <v>0</v>
      </c>
      <c r="V41" s="142">
        <f>IF(ISBLANK('liste des élèves'!B5),"",'Saisie résultats'!AP38)</f>
        <v>0</v>
      </c>
      <c r="W41" s="139">
        <f>IF(ISBLANK('liste des élèves'!B36),"",(E41+G41+L41+N41+P41+R41))</f>
        <v>0</v>
      </c>
      <c r="X41" s="125" t="e">
        <f t="shared" si="7"/>
        <v>#VALUE!</v>
      </c>
      <c r="Y41" s="138"/>
      <c r="Z41" s="143"/>
      <c r="AA41" s="95"/>
      <c r="AB41" s="95"/>
      <c r="AC41" s="95"/>
      <c r="AD41" s="95"/>
      <c r="AE41" s="95"/>
      <c r="AF41" s="144">
        <f t="shared" si="11"/>
        <v>1</v>
      </c>
      <c r="AG41" s="95"/>
      <c r="AH41" s="95"/>
      <c r="AI41" s="95"/>
      <c r="AJ41" s="95"/>
      <c r="AK41" s="95">
        <f>IF(ISBLANK("$'liste élèves'.$11$160"),"",IF(OR(ISTEXT(B41),ISTEXT($AF$40),ISTEXT(E41),ISTEXT(#REF!),ISTEXT(G41),ISTEXT($AF$40)),"",($AF$40+E41+G41+#REF!+$AF$40+$AF$40+$AF$40)))</f>
        <v>0</v>
      </c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136">
        <f>IF(ISBLANK('[1]Liste élèves'!B42),"",($AF$40+I41+T41+R41+U41))</f>
        <v>0</v>
      </c>
      <c r="BP41" s="137">
        <f t="shared" si="12"/>
        <v>0</v>
      </c>
    </row>
    <row r="42" spans="1:68" ht="21" customHeight="1">
      <c r="A42" s="95"/>
      <c r="B42" s="134">
        <v>33</v>
      </c>
      <c r="C42" s="135">
        <f>IF(ISBLANK('liste des élèves'!B37),"",('liste des élèves'!B37))</f>
        <v>0</v>
      </c>
      <c r="D42" s="135"/>
      <c r="E42" s="136">
        <f>IF(ISBLANK('liste des élèves'!B37),"",SUMIF('Saisie résultats'!C39:H39,1))</f>
        <v>0</v>
      </c>
      <c r="F42" s="137">
        <f t="shared" si="0"/>
        <v>0</v>
      </c>
      <c r="G42" s="136">
        <f>IF(ISBLANK('liste des élèves'!B37),"",SUMIF('Saisie résultats'!I39:J39,1))</f>
        <v>0</v>
      </c>
      <c r="H42" s="125">
        <f t="shared" si="1"/>
        <v>0</v>
      </c>
      <c r="I42" s="124">
        <f t="shared" si="2"/>
        <v>0</v>
      </c>
      <c r="J42" s="137">
        <f t="shared" si="9"/>
        <v>0</v>
      </c>
      <c r="K42" s="138"/>
      <c r="L42" s="136">
        <f>IF(ISBLANK('liste des élèves'!B37),"",SUMIF('Saisie résultats'!K39:R39,1))</f>
        <v>0</v>
      </c>
      <c r="M42" s="137">
        <f t="shared" si="3"/>
        <v>0</v>
      </c>
      <c r="N42" s="136">
        <f>IF(ISBLANK('liste des élèves'!B37),"",SUMIF('Saisie résultats'!S39:V39,1))</f>
        <v>0</v>
      </c>
      <c r="O42" s="137">
        <f t="shared" si="4"/>
        <v>0</v>
      </c>
      <c r="P42" s="136">
        <f>IF(ISBLANK('liste des élèves'!B37),"",SUMIF('Saisie résultats'!W39:AF39,1))</f>
        <v>0</v>
      </c>
      <c r="Q42" s="137">
        <f t="shared" si="5"/>
        <v>0</v>
      </c>
      <c r="R42" s="139">
        <f>IF(ISBLANK('liste des élèves'!B37),"",SUMIF('Saisie résultats'!AG39:AO39,1))</f>
        <v>0</v>
      </c>
      <c r="S42" s="140">
        <f t="shared" si="6"/>
        <v>0</v>
      </c>
      <c r="T42" s="141">
        <f>IF(ISBLANK('liste des élèves'!B37),"",(L42+N42+P42+R42))</f>
        <v>0</v>
      </c>
      <c r="U42" s="137">
        <f t="shared" si="10"/>
        <v>0</v>
      </c>
      <c r="V42" s="142">
        <f>IF(ISBLANK('liste des élèves'!B5),"",'Saisie résultats'!AP39)</f>
        <v>0</v>
      </c>
      <c r="W42" s="139">
        <f>IF(ISBLANK('liste des élèves'!B37),"",(E42+G42+L42+N42+P42+R42))</f>
        <v>0</v>
      </c>
      <c r="X42" s="125" t="e">
        <f t="shared" si="7"/>
        <v>#VALUE!</v>
      </c>
      <c r="Y42" s="138"/>
      <c r="Z42" s="143"/>
      <c r="AA42" s="95"/>
      <c r="AB42" s="95"/>
      <c r="AC42" s="95"/>
      <c r="AD42" s="95"/>
      <c r="AE42" s="95"/>
      <c r="AF42" s="144">
        <f t="shared" si="11"/>
        <v>1</v>
      </c>
      <c r="AG42" s="95"/>
      <c r="AH42" s="95"/>
      <c r="AI42" s="95"/>
      <c r="AJ42" s="95"/>
      <c r="AK42" s="95">
        <f>IF(ISBLANK("$'liste élèves'.$11$160"),"",IF(OR(ISTEXT(B42),ISTEXT($AG$41),ISTEXT(E42),ISTEXT(#REF!),ISTEXT(G42),ISTEXT($AG$41)),"",($AG$41+E42+G42+#REF!+$AG$41+$AG$41+$AG$41)))</f>
        <v>0</v>
      </c>
      <c r="AL42" s="14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136">
        <f>IF(ISBLANK('[1]Liste élèves'!B43),"",($AG$41+I42+T42+R42+U42))</f>
        <v>0</v>
      </c>
      <c r="BP42" s="137">
        <f t="shared" si="12"/>
        <v>0</v>
      </c>
    </row>
    <row r="43" spans="1:68" ht="21" customHeight="1">
      <c r="A43" s="95"/>
      <c r="B43" s="134">
        <v>34</v>
      </c>
      <c r="C43" s="135">
        <f>IF(ISBLANK('liste des élèves'!B38),"",('liste des élèves'!B38))</f>
        <v>0</v>
      </c>
      <c r="D43" s="135"/>
      <c r="E43" s="136">
        <f>IF(ISBLANK('liste des élèves'!B38),"",SUMIF('Saisie résultats'!C40:H40,1))</f>
        <v>0</v>
      </c>
      <c r="F43" s="137">
        <f t="shared" si="0"/>
        <v>0</v>
      </c>
      <c r="G43" s="136">
        <f>IF(ISBLANK('liste des élèves'!B38),"",SUMIF('Saisie résultats'!I40:J40,1))</f>
        <v>0</v>
      </c>
      <c r="H43" s="125">
        <f t="shared" si="1"/>
        <v>0</v>
      </c>
      <c r="I43" s="124">
        <f t="shared" si="2"/>
        <v>0</v>
      </c>
      <c r="J43" s="137">
        <f t="shared" si="9"/>
        <v>0</v>
      </c>
      <c r="K43" s="138"/>
      <c r="L43" s="136">
        <f>IF(ISBLANK('liste des élèves'!B38),"",SUMIF('Saisie résultats'!K40:R40,1))</f>
        <v>0</v>
      </c>
      <c r="M43" s="137">
        <f t="shared" si="3"/>
        <v>0</v>
      </c>
      <c r="N43" s="136">
        <f>IF(ISBLANK('liste des élèves'!B38),"",SUMIF('Saisie résultats'!S40:V40,1))</f>
        <v>0</v>
      </c>
      <c r="O43" s="137">
        <f t="shared" si="4"/>
        <v>0</v>
      </c>
      <c r="P43" s="136">
        <f>IF(ISBLANK('liste des élèves'!B38),"",SUMIF('Saisie résultats'!W40:AF40,1))</f>
        <v>0</v>
      </c>
      <c r="Q43" s="137">
        <f t="shared" si="5"/>
        <v>0</v>
      </c>
      <c r="R43" s="139">
        <f>IF(ISBLANK('liste des élèves'!B38),"",SUMIF('Saisie résultats'!AG40:AO40,1))</f>
        <v>0</v>
      </c>
      <c r="S43" s="140">
        <f t="shared" si="6"/>
        <v>0</v>
      </c>
      <c r="T43" s="141">
        <f>IF(ISBLANK('liste des élèves'!B38),"",(L43+N43+P43+R43))</f>
        <v>0</v>
      </c>
      <c r="U43" s="137">
        <f t="shared" si="10"/>
        <v>0</v>
      </c>
      <c r="V43" s="142">
        <f>IF(ISBLANK('liste des élèves'!B5),"",'Saisie résultats'!AP40)</f>
        <v>0</v>
      </c>
      <c r="W43" s="139">
        <f>IF(ISBLANK('liste des élèves'!B38),"",(E43+G43+L43+N43+P43+R43))</f>
        <v>0</v>
      </c>
      <c r="X43" s="125" t="e">
        <f t="shared" si="7"/>
        <v>#VALUE!</v>
      </c>
      <c r="Y43" s="138"/>
      <c r="Z43" s="143"/>
      <c r="AA43" s="95"/>
      <c r="AB43" s="95"/>
      <c r="AC43" s="95"/>
      <c r="AD43" s="95"/>
      <c r="AE43" s="95"/>
      <c r="AF43" s="144">
        <f t="shared" si="11"/>
        <v>1</v>
      </c>
      <c r="AG43" s="95"/>
      <c r="AH43" s="95"/>
      <c r="AI43" s="95"/>
      <c r="AJ43" s="95"/>
      <c r="AK43" s="95">
        <f>IF(ISBLANK("$'liste élèves'.$11$160"),"",IF(OR(ISTEXT(B43),ISTEXT($AH$42),ISTEXT(E43),ISTEXT(#REF!),ISTEXT(G43),ISTEXT($AH$42)),"",($AH$42+E43+G43+#REF!+$AH$42+$AH$42+$AH$42)))</f>
        <v>0</v>
      </c>
      <c r="AL43" s="14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136">
        <f>IF(ISBLANK('[1]Liste élèves'!B44),"",($AH$42+I43+T43+R43+U43))</f>
        <v>0</v>
      </c>
      <c r="BP43" s="137">
        <f t="shared" si="12"/>
        <v>0</v>
      </c>
    </row>
    <row r="44" spans="1:68" ht="21" customHeight="1">
      <c r="A44" s="95"/>
      <c r="B44" s="134">
        <v>35</v>
      </c>
      <c r="C44" s="135">
        <f>IF(ISBLANK('liste des élèves'!B39),"",('liste des élèves'!B39))</f>
        <v>0</v>
      </c>
      <c r="D44" s="135"/>
      <c r="E44" s="136">
        <f>IF(ISBLANK('liste des élèves'!B39),"",SUMIF('Saisie résultats'!C41:H41,1))</f>
        <v>0</v>
      </c>
      <c r="F44" s="137">
        <f t="shared" si="0"/>
        <v>0</v>
      </c>
      <c r="G44" s="136">
        <f>IF(ISBLANK('liste des élèves'!B39),"",SUMIF('Saisie résultats'!I41:J41,1))</f>
        <v>0</v>
      </c>
      <c r="H44" s="125">
        <f t="shared" si="1"/>
        <v>0</v>
      </c>
      <c r="I44" s="124">
        <f t="shared" si="2"/>
        <v>0</v>
      </c>
      <c r="J44" s="137">
        <f t="shared" si="9"/>
        <v>0</v>
      </c>
      <c r="K44" s="138"/>
      <c r="L44" s="136">
        <f>IF(ISBLANK('liste des élèves'!B39),"",SUMIF('Saisie résultats'!K41:R41,1))</f>
        <v>0</v>
      </c>
      <c r="M44" s="137">
        <f t="shared" si="3"/>
        <v>0</v>
      </c>
      <c r="N44" s="136">
        <f>IF(ISBLANK('liste des élèves'!B39),"",SUMIF('Saisie résultats'!S41:V41,1))</f>
        <v>0</v>
      </c>
      <c r="O44" s="137">
        <f t="shared" si="4"/>
        <v>0</v>
      </c>
      <c r="P44" s="136">
        <f>IF(ISBLANK('liste des élèves'!B39),"",SUMIF('Saisie résultats'!W41:AF41,1))</f>
        <v>0</v>
      </c>
      <c r="Q44" s="137">
        <f t="shared" si="5"/>
        <v>0</v>
      </c>
      <c r="R44" s="139">
        <f>IF(ISBLANK('liste des élèves'!B39),"",SUMIF('Saisie résultats'!AG41:AO41,1))</f>
        <v>0</v>
      </c>
      <c r="S44" s="140">
        <f t="shared" si="6"/>
        <v>0</v>
      </c>
      <c r="T44" s="141">
        <f>IF(ISBLANK('liste des élèves'!B39),"",(L44+N44+P44+R44))</f>
        <v>0</v>
      </c>
      <c r="U44" s="137">
        <f t="shared" si="10"/>
        <v>0</v>
      </c>
      <c r="V44" s="142">
        <f>IF(ISBLANK('liste des élèves'!B5),"",'Saisie résultats'!AP41)</f>
        <v>0</v>
      </c>
      <c r="W44" s="139">
        <f>IF(ISBLANK('liste des élèves'!B39),"",(E44+G44+L44+N44+P44+R44))</f>
        <v>0</v>
      </c>
      <c r="X44" s="125" t="e">
        <f t="shared" si="7"/>
        <v>#VALUE!</v>
      </c>
      <c r="Y44" s="138"/>
      <c r="Z44" s="143"/>
      <c r="AA44" s="95"/>
      <c r="AB44" s="95"/>
      <c r="AC44" s="95"/>
      <c r="AD44" s="95"/>
      <c r="AE44" s="95"/>
      <c r="AF44" s="144">
        <f t="shared" si="11"/>
        <v>1</v>
      </c>
      <c r="AG44" s="95"/>
      <c r="AH44" s="95"/>
      <c r="AI44" s="95"/>
      <c r="AJ44" s="95"/>
      <c r="AK44" s="95">
        <f>IF(ISBLANK("$'liste élèves'.$11$160"),"",IF(OR(ISTEXT(B44),ISTEXT($AI$43),ISTEXT(E44),ISTEXT(#REF!),ISTEXT(G44),ISTEXT($AI$43)),"",($AI$43+E44+G44+#REF!+$AI$43+$AI$43+$AI$43)))</f>
        <v>0</v>
      </c>
      <c r="AL44" s="14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136">
        <f>IF(ISBLANK('[1]Liste élèves'!B45),"",($AI$43+I44+T44+R44+U44))</f>
        <v>0</v>
      </c>
      <c r="BP44" s="137">
        <f t="shared" si="12"/>
        <v>0</v>
      </c>
    </row>
    <row r="65536" ht="12.75" customHeight="1"/>
  </sheetData>
  <sheetProtection sheet="1" selectLockedCells="1"/>
  <mergeCells count="63">
    <mergeCell ref="D1:N1"/>
    <mergeCell ref="A2:C5"/>
    <mergeCell ref="D2:H2"/>
    <mergeCell ref="I2:L2"/>
    <mergeCell ref="M2:N2"/>
    <mergeCell ref="D3:H3"/>
    <mergeCell ref="I3:L3"/>
    <mergeCell ref="M3:N3"/>
    <mergeCell ref="D4:H4"/>
    <mergeCell ref="I4:L4"/>
    <mergeCell ref="M4:N4"/>
    <mergeCell ref="D5:H5"/>
    <mergeCell ref="I5:L5"/>
    <mergeCell ref="M5:N5"/>
    <mergeCell ref="E7:J7"/>
    <mergeCell ref="L7:U7"/>
    <mergeCell ref="AB7:AK7"/>
    <mergeCell ref="E8:F8"/>
    <mergeCell ref="G8:H8"/>
    <mergeCell ref="I8:J8"/>
    <mergeCell ref="L8:M8"/>
    <mergeCell ref="N8:O8"/>
    <mergeCell ref="P8:Q8"/>
    <mergeCell ref="R8:S8"/>
    <mergeCell ref="T8:U8"/>
    <mergeCell ref="W8:X8"/>
    <mergeCell ref="BO8:B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</mergeCells>
  <dataValidations count="1">
    <dataValidation type="whole" allowBlank="1" showErrorMessage="1" sqref="AL42:AL44">
      <formula1>0</formula1>
      <formula2>1</formula2>
    </dataValidation>
  </dataValidations>
  <printOptions/>
  <pageMargins left="0.1840277777777778" right="0.2263888888888889" top="0.5201388888888889" bottom="0.4986111111111111" header="0.2548611111111111" footer="0.23333333333333334"/>
  <pageSetup horizontalDpi="300" verticalDpi="300" orientation="landscape" paperSize="9" scale="60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="95" zoomScaleNormal="95" workbookViewId="0" topLeftCell="A1">
      <selection activeCell="D10" sqref="D10"/>
    </sheetView>
  </sheetViews>
  <sheetFormatPr defaultColWidth="10.28125" defaultRowHeight="15"/>
  <cols>
    <col min="1" max="3" width="10.8515625" style="0" customWidth="1"/>
    <col min="4" max="4" width="13.00390625" style="0" customWidth="1"/>
    <col min="5" max="5" width="13.421875" style="0" customWidth="1"/>
    <col min="6" max="6" width="11.8515625" style="0" customWidth="1"/>
    <col min="7" max="7" width="11.7109375" style="0" customWidth="1"/>
    <col min="8" max="16384" width="10.8515625" style="0" customWidth="1"/>
  </cols>
  <sheetData>
    <row r="1" spans="1:7" ht="15.75" customHeight="1">
      <c r="A1" s="84" t="s">
        <v>66</v>
      </c>
      <c r="B1" s="84"/>
      <c r="C1" s="84"/>
      <c r="D1" s="84"/>
      <c r="E1" s="146"/>
      <c r="F1" s="147"/>
      <c r="G1" s="147"/>
    </row>
    <row r="2" spans="1:7" ht="15">
      <c r="A2" s="84"/>
      <c r="B2" s="84"/>
      <c r="C2" s="84"/>
      <c r="D2" s="84"/>
      <c r="E2" s="146"/>
      <c r="F2" s="147"/>
      <c r="G2" s="147"/>
    </row>
    <row r="3" spans="1:7" ht="15">
      <c r="A3" s="84"/>
      <c r="B3" s="84"/>
      <c r="C3" s="84"/>
      <c r="D3" s="84"/>
      <c r="E3" s="146"/>
      <c r="F3" s="147"/>
      <c r="G3" s="147"/>
    </row>
    <row r="4" spans="1:7" ht="15">
      <c r="A4" s="84"/>
      <c r="B4" s="84"/>
      <c r="C4" s="84"/>
      <c r="D4" s="84"/>
      <c r="E4" s="148"/>
      <c r="F4" s="147"/>
      <c r="G4" s="147"/>
    </row>
    <row r="5" spans="1:7" ht="15">
      <c r="A5" s="146"/>
      <c r="B5" s="146"/>
      <c r="C5" s="146"/>
      <c r="D5" s="146"/>
      <c r="E5" s="146"/>
      <c r="F5" s="147"/>
      <c r="G5" s="147"/>
    </row>
    <row r="6" spans="1:7" ht="15">
      <c r="A6" s="146"/>
      <c r="B6" s="146"/>
      <c r="C6" s="146"/>
      <c r="D6" s="146"/>
      <c r="E6" s="146"/>
      <c r="F6" s="147"/>
      <c r="G6" s="147"/>
    </row>
    <row r="7" spans="1:7" ht="18.75" customHeight="1">
      <c r="A7" s="149" t="s">
        <v>67</v>
      </c>
      <c r="B7" s="150" t="s">
        <v>68</v>
      </c>
      <c r="C7" s="150"/>
      <c r="D7" s="151" t="s">
        <v>69</v>
      </c>
      <c r="E7" s="152" t="s">
        <v>51</v>
      </c>
      <c r="F7" s="152" t="s">
        <v>53</v>
      </c>
      <c r="G7" s="152" t="s">
        <v>55</v>
      </c>
    </row>
    <row r="8" spans="1:7" ht="30.75" customHeight="1">
      <c r="A8" s="149"/>
      <c r="B8" s="150" t="s">
        <v>70</v>
      </c>
      <c r="C8" s="150"/>
      <c r="D8" s="153" t="s">
        <v>71</v>
      </c>
      <c r="E8" s="153" t="s">
        <v>72</v>
      </c>
      <c r="F8" s="153" t="s">
        <v>73</v>
      </c>
      <c r="G8" s="153" t="s">
        <v>74</v>
      </c>
    </row>
    <row r="9" spans="1:7" ht="18.75" customHeight="1">
      <c r="A9" s="149"/>
      <c r="B9" s="150" t="s">
        <v>75</v>
      </c>
      <c r="C9" s="150"/>
      <c r="D9" s="154">
        <f>COUNTIF('Synthèse classe'!W10:W35,"&lt;=13")</f>
        <v>0</v>
      </c>
      <c r="E9" s="154">
        <f>COUNTIF('Synthèse classe'!W10:W35,"&lt;=19")-D9</f>
        <v>0</v>
      </c>
      <c r="F9" s="154">
        <f>COUNTIF('Synthèse classe'!W10:W35,"&lt;=26")-D9-E9</f>
        <v>0</v>
      </c>
      <c r="G9" s="154">
        <f>COUNTIF('Synthèse classe'!W10:W35,"&lt;=39")-F9-E9-D9</f>
        <v>0</v>
      </c>
    </row>
    <row r="10" spans="1:7" ht="18.75" customHeight="1">
      <c r="A10" s="149"/>
      <c r="B10" s="150" t="s">
        <v>76</v>
      </c>
      <c r="C10" s="150"/>
      <c r="D10" s="155" t="e">
        <f>IF(ISBLANK(D9),"",D9/SUM($D9:$G9))</f>
        <v>#DIV/0!</v>
      </c>
      <c r="E10" s="155" t="e">
        <f>IF(ISBLANK(E9),"",E9/SUM($D9:$G9))</f>
        <v>#DIV/0!</v>
      </c>
      <c r="F10" s="155" t="e">
        <f>IF(ISBLANK(F9),"",F9/SUM($D9:$G9))</f>
        <v>#DIV/0!</v>
      </c>
      <c r="G10" s="155" t="e">
        <f>IF(ISBLANK(G9),"",G9/SUM($D9:$G9))</f>
        <v>#DIV/0!</v>
      </c>
    </row>
    <row r="11" spans="1:7" ht="18" customHeight="1">
      <c r="A11" s="149"/>
      <c r="B11" s="156"/>
      <c r="C11" s="156"/>
      <c r="D11" s="157"/>
      <c r="E11" s="158"/>
      <c r="F11" s="158"/>
      <c r="G11" s="159"/>
    </row>
    <row r="12" spans="1:7" ht="18.75" customHeight="1">
      <c r="A12" s="149"/>
      <c r="B12" s="150" t="s">
        <v>77</v>
      </c>
      <c r="C12" s="150"/>
      <c r="D12" s="160">
        <f>IF(ISERROR(MEDIAN('Synthèse classe'!W10:W44)),"",MEDIAN('Synthèse classe'!W10:W44))</f>
        <v>0</v>
      </c>
      <c r="E12" s="160"/>
      <c r="F12" s="160"/>
      <c r="G12" s="160"/>
    </row>
    <row r="13" ht="18.75" customHeight="1"/>
  </sheetData>
  <sheetProtection sheet="1" objects="1" scenarios="1"/>
  <mergeCells count="9">
    <mergeCell ref="A1:D4"/>
    <mergeCell ref="A7:A12"/>
    <mergeCell ref="B7:C7"/>
    <mergeCell ref="B8:C8"/>
    <mergeCell ref="B9:C9"/>
    <mergeCell ref="B10:C10"/>
    <mergeCell ref="B11:C11"/>
    <mergeCell ref="B12:C12"/>
    <mergeCell ref="D12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="95" zoomScaleNormal="95" workbookViewId="0" topLeftCell="A1">
      <selection activeCell="B9" sqref="B9"/>
    </sheetView>
  </sheetViews>
  <sheetFormatPr defaultColWidth="10.28125" defaultRowHeight="15"/>
  <cols>
    <col min="1" max="16384" width="10.8515625" style="0" customWidth="1"/>
  </cols>
  <sheetData>
    <row r="1" spans="1:11" ht="18">
      <c r="A1" s="161" t="s">
        <v>78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6:11" ht="15">
      <c r="F2" s="22"/>
      <c r="G2" s="22"/>
      <c r="H2" s="22"/>
      <c r="I2" s="162"/>
      <c r="J2" s="162"/>
      <c r="K2" s="162"/>
    </row>
    <row r="3" spans="1:11" ht="15">
      <c r="A3" s="163">
        <v>1</v>
      </c>
      <c r="B3" s="137" t="e">
        <f>'Saisie résultats'!C$42</f>
        <v>#DIV/0!</v>
      </c>
      <c r="C3" s="22"/>
      <c r="D3" s="22"/>
      <c r="E3" s="164"/>
      <c r="F3" s="22"/>
      <c r="I3" s="22"/>
      <c r="J3" s="22"/>
      <c r="K3" s="22"/>
    </row>
    <row r="4" spans="1:11" ht="15">
      <c r="A4" s="165">
        <v>2</v>
      </c>
      <c r="B4" s="137" t="e">
        <f>'Saisie résultats'!D$42</f>
        <v>#DIV/0!</v>
      </c>
      <c r="C4" s="22"/>
      <c r="D4" s="22"/>
      <c r="E4" s="164"/>
      <c r="F4" s="22"/>
      <c r="I4" s="22"/>
      <c r="J4" s="22"/>
      <c r="K4" s="22"/>
    </row>
    <row r="5" spans="1:11" ht="15">
      <c r="A5" s="165">
        <v>3</v>
      </c>
      <c r="B5" s="137" t="e">
        <f>'Saisie résultats'!E$42</f>
        <v>#DIV/0!</v>
      </c>
      <c r="C5" s="22"/>
      <c r="D5" s="22"/>
      <c r="E5" s="164"/>
      <c r="F5" s="22"/>
      <c r="I5" s="22"/>
      <c r="J5" s="22"/>
      <c r="K5" s="22"/>
    </row>
    <row r="6" spans="1:11" ht="15">
      <c r="A6" s="165">
        <v>4</v>
      </c>
      <c r="B6" s="137" t="e">
        <f>'Saisie résultats'!F$42</f>
        <v>#DIV/0!</v>
      </c>
      <c r="C6" s="22"/>
      <c r="D6" s="22"/>
      <c r="E6" s="164"/>
      <c r="F6" s="22"/>
      <c r="I6" s="22"/>
      <c r="J6" s="22"/>
      <c r="K6" s="22"/>
    </row>
    <row r="7" spans="1:11" ht="15">
      <c r="A7" s="165">
        <v>5</v>
      </c>
      <c r="B7" s="137" t="e">
        <f>'Saisie résultats'!G$42</f>
        <v>#DIV/0!</v>
      </c>
      <c r="C7" s="22"/>
      <c r="F7" s="22"/>
      <c r="I7" s="22"/>
      <c r="J7" s="22"/>
      <c r="K7" s="22"/>
    </row>
    <row r="8" spans="1:11" ht="15">
      <c r="A8" s="165">
        <v>6</v>
      </c>
      <c r="B8" s="137" t="e">
        <f>'Saisie résultats'!H$42</f>
        <v>#DIV/0!</v>
      </c>
      <c r="C8" s="22"/>
      <c r="F8" s="22"/>
      <c r="I8" s="22"/>
      <c r="J8" s="22"/>
      <c r="K8" s="22"/>
    </row>
    <row r="9" spans="1:11" ht="15">
      <c r="A9" s="165">
        <v>7</v>
      </c>
      <c r="B9" s="137" t="e">
        <f>'Saisie résultats'!I$42</f>
        <v>#DIV/0!</v>
      </c>
      <c r="C9" s="22"/>
      <c r="F9" s="22"/>
      <c r="I9" s="22"/>
      <c r="J9" s="22"/>
      <c r="K9" s="22"/>
    </row>
    <row r="10" spans="1:11" ht="15">
      <c r="A10" s="165">
        <v>8</v>
      </c>
      <c r="B10" s="137" t="e">
        <f>'Saisie résultats'!J$42</f>
        <v>#DIV/0!</v>
      </c>
      <c r="C10" s="22"/>
      <c r="F10" s="22"/>
      <c r="I10" s="22"/>
      <c r="J10" s="22"/>
      <c r="K10" s="22"/>
    </row>
    <row r="11" spans="1:11" ht="15">
      <c r="A11" s="165">
        <v>9</v>
      </c>
      <c r="B11" s="137" t="e">
        <f>'Saisie résultats'!K$42</f>
        <v>#DIV/0!</v>
      </c>
      <c r="C11" s="22"/>
      <c r="F11" s="22"/>
      <c r="I11" s="22"/>
      <c r="J11" s="22"/>
      <c r="K11" s="22"/>
    </row>
    <row r="12" spans="1:11" ht="15">
      <c r="A12" s="165">
        <v>10</v>
      </c>
      <c r="B12" s="137" t="e">
        <f>'Saisie résultats'!L$42</f>
        <v>#DIV/0!</v>
      </c>
      <c r="C12" s="22"/>
      <c r="F12" s="22"/>
      <c r="I12" s="22"/>
      <c r="J12" s="22"/>
      <c r="K12" s="22"/>
    </row>
    <row r="13" spans="1:11" ht="15">
      <c r="A13" s="165">
        <v>11</v>
      </c>
      <c r="B13" s="137" t="e">
        <f>'Saisie résultats'!M$42</f>
        <v>#DIV/0!</v>
      </c>
      <c r="C13" s="22"/>
      <c r="F13" s="22"/>
      <c r="I13" s="22"/>
      <c r="J13" s="22"/>
      <c r="K13" s="22"/>
    </row>
    <row r="14" spans="1:11" ht="15">
      <c r="A14" s="165">
        <v>12</v>
      </c>
      <c r="B14" s="137" t="e">
        <f>'Saisie résultats'!N$42</f>
        <v>#DIV/0!</v>
      </c>
      <c r="C14" s="22"/>
      <c r="F14" s="22"/>
      <c r="I14" s="22"/>
      <c r="J14" s="22"/>
      <c r="K14" s="22"/>
    </row>
    <row r="15" spans="1:11" ht="15">
      <c r="A15" s="165">
        <v>13</v>
      </c>
      <c r="B15" s="137" t="e">
        <f>'Saisie résultats'!O$42</f>
        <v>#DIV/0!</v>
      </c>
      <c r="C15" s="22"/>
      <c r="F15" s="22"/>
      <c r="I15" s="22"/>
      <c r="J15" s="22"/>
      <c r="K15" s="22"/>
    </row>
    <row r="16" spans="1:11" ht="15">
      <c r="A16" s="165">
        <v>14</v>
      </c>
      <c r="B16" s="137" t="e">
        <f>'Saisie résultats'!P$42</f>
        <v>#DIV/0!</v>
      </c>
      <c r="C16" s="22"/>
      <c r="F16" s="22"/>
      <c r="I16" s="22"/>
      <c r="J16" s="22"/>
      <c r="K16" s="22"/>
    </row>
    <row r="17" spans="1:11" ht="15">
      <c r="A17" s="165">
        <v>15</v>
      </c>
      <c r="B17" s="137" t="e">
        <f>'Saisie résultats'!Q$42</f>
        <v>#DIV/0!</v>
      </c>
      <c r="C17" s="22"/>
      <c r="D17" s="22"/>
      <c r="E17" s="164"/>
      <c r="F17" s="22"/>
      <c r="I17" s="22"/>
      <c r="J17" s="22"/>
      <c r="K17" s="22"/>
    </row>
    <row r="18" spans="1:11" ht="15">
      <c r="A18" s="165">
        <v>16</v>
      </c>
      <c r="B18" s="137" t="e">
        <f>'Saisie résultats'!R$42</f>
        <v>#DIV/0!</v>
      </c>
      <c r="C18" s="22"/>
      <c r="D18" s="22"/>
      <c r="E18" s="164"/>
      <c r="F18" s="22"/>
      <c r="I18" s="22"/>
      <c r="J18" s="22"/>
      <c r="K18" s="22"/>
    </row>
    <row r="19" spans="1:11" ht="15">
      <c r="A19" s="165">
        <v>17</v>
      </c>
      <c r="B19" s="137" t="e">
        <f>'Saisie résultats'!S$42</f>
        <v>#DIV/0!</v>
      </c>
      <c r="C19" s="22"/>
      <c r="D19" s="22"/>
      <c r="E19" s="164"/>
      <c r="F19" s="22"/>
      <c r="I19" s="22"/>
      <c r="J19" s="22"/>
      <c r="K19" s="22"/>
    </row>
    <row r="20" spans="1:11" ht="15">
      <c r="A20" s="165">
        <v>18</v>
      </c>
      <c r="B20" s="137" t="e">
        <f>'Saisie résultats'!T$42</f>
        <v>#DIV/0!</v>
      </c>
      <c r="C20" s="22"/>
      <c r="D20" s="22"/>
      <c r="E20" s="164"/>
      <c r="F20" s="22"/>
      <c r="I20" s="22"/>
      <c r="J20" s="22"/>
      <c r="K20" s="22"/>
    </row>
    <row r="21" spans="1:11" ht="15">
      <c r="A21" s="165">
        <v>19</v>
      </c>
      <c r="B21" s="137" t="e">
        <f>'Saisie résultats'!U$42</f>
        <v>#DIV/0!</v>
      </c>
      <c r="C21" s="22"/>
      <c r="D21" s="22"/>
      <c r="E21" s="164"/>
      <c r="F21" s="22"/>
      <c r="I21" s="22"/>
      <c r="J21" s="22"/>
      <c r="K21" s="22"/>
    </row>
    <row r="22" spans="1:11" ht="15">
      <c r="A22" s="165">
        <v>20</v>
      </c>
      <c r="B22" s="137" t="e">
        <f>'Saisie résultats'!V$42</f>
        <v>#DIV/0!</v>
      </c>
      <c r="C22" s="22"/>
      <c r="D22" s="22"/>
      <c r="E22" s="164"/>
      <c r="F22" s="22"/>
      <c r="G22" s="22"/>
      <c r="H22" s="22"/>
      <c r="I22" s="22"/>
      <c r="J22" s="22"/>
      <c r="K22" s="22"/>
    </row>
    <row r="23" spans="1:11" ht="15">
      <c r="A23" s="165">
        <v>21</v>
      </c>
      <c r="B23" s="137" t="e">
        <f>'Saisie résultats'!W$42</f>
        <v>#DIV/0!</v>
      </c>
      <c r="C23" s="22"/>
      <c r="D23" s="22"/>
      <c r="E23" s="164"/>
      <c r="F23" s="22"/>
      <c r="G23" s="22"/>
      <c r="H23" s="22"/>
      <c r="I23" s="22"/>
      <c r="J23" s="22"/>
      <c r="K23" s="22"/>
    </row>
    <row r="24" spans="1:11" ht="15">
      <c r="A24" s="165">
        <v>22</v>
      </c>
      <c r="B24" s="137" t="e">
        <f>'Saisie résultats'!X$42</f>
        <v>#DIV/0!</v>
      </c>
      <c r="C24" s="22"/>
      <c r="D24" s="22"/>
      <c r="E24" s="164"/>
      <c r="F24" s="22"/>
      <c r="G24" s="22"/>
      <c r="H24" s="22"/>
      <c r="I24" s="22"/>
      <c r="J24" s="22"/>
      <c r="K24" s="22"/>
    </row>
    <row r="25" spans="1:11" ht="15">
      <c r="A25" s="165">
        <v>23</v>
      </c>
      <c r="B25" s="137" t="e">
        <f>'Saisie résultats'!Y$42</f>
        <v>#DIV/0!</v>
      </c>
      <c r="C25" s="22"/>
      <c r="D25" s="22"/>
      <c r="E25" s="164"/>
      <c r="F25" s="22"/>
      <c r="G25" s="22"/>
      <c r="H25" s="22"/>
      <c r="I25" s="22"/>
      <c r="J25" s="22"/>
      <c r="K25" s="22"/>
    </row>
    <row r="26" spans="1:11" ht="15">
      <c r="A26" s="165">
        <v>24</v>
      </c>
      <c r="B26" s="137" t="e">
        <f>'Saisie résultats'!Z$42</f>
        <v>#DIV/0!</v>
      </c>
      <c r="C26" s="22"/>
      <c r="D26" s="22"/>
      <c r="E26" s="164"/>
      <c r="F26" s="22"/>
      <c r="G26" s="22"/>
      <c r="H26" s="22"/>
      <c r="I26" s="22"/>
      <c r="J26" s="22"/>
      <c r="K26" s="22"/>
    </row>
    <row r="27" spans="1:11" ht="15">
      <c r="A27" s="165">
        <v>25</v>
      </c>
      <c r="B27" s="137" t="e">
        <f>'Saisie résultats'!AA$42</f>
        <v>#DIV/0!</v>
      </c>
      <c r="C27" s="22"/>
      <c r="D27" s="22"/>
      <c r="E27" s="164"/>
      <c r="F27" s="22"/>
      <c r="G27" s="22"/>
      <c r="H27" s="22"/>
      <c r="I27" s="22"/>
      <c r="J27" s="22"/>
      <c r="K27" s="22"/>
    </row>
    <row r="28" spans="1:11" ht="15">
      <c r="A28" s="165">
        <v>26</v>
      </c>
      <c r="B28" s="137" t="e">
        <f>'Saisie résultats'!AB$42</f>
        <v>#DIV/0!</v>
      </c>
      <c r="C28" s="22"/>
      <c r="D28" s="22"/>
      <c r="E28" s="164"/>
      <c r="F28" s="22"/>
      <c r="G28" s="22"/>
      <c r="H28" s="22"/>
      <c r="I28" s="22"/>
      <c r="J28" s="22"/>
      <c r="K28" s="22"/>
    </row>
    <row r="29" spans="1:11" ht="15">
      <c r="A29" s="165">
        <v>27</v>
      </c>
      <c r="B29" s="137" t="e">
        <f>'Saisie résultats'!AC$42</f>
        <v>#DIV/0!</v>
      </c>
      <c r="C29" s="22"/>
      <c r="D29" s="22"/>
      <c r="E29" s="164"/>
      <c r="F29" s="22"/>
      <c r="G29" s="22"/>
      <c r="H29" s="22"/>
      <c r="I29" s="22"/>
      <c r="J29" s="22"/>
      <c r="K29" s="22"/>
    </row>
    <row r="30" spans="1:11" ht="15">
      <c r="A30" s="165">
        <v>28</v>
      </c>
      <c r="B30" s="137" t="e">
        <f>'Saisie résultats'!AD$42</f>
        <v>#DIV/0!</v>
      </c>
      <c r="C30" s="22"/>
      <c r="D30" s="22"/>
      <c r="E30" s="164"/>
      <c r="F30" s="22"/>
      <c r="G30" s="22"/>
      <c r="H30" s="22"/>
      <c r="I30" s="22"/>
      <c r="J30" s="22"/>
      <c r="K30" s="22"/>
    </row>
    <row r="31" spans="1:11" ht="15">
      <c r="A31" s="165">
        <v>29</v>
      </c>
      <c r="B31" s="137" t="e">
        <f>'Saisie résultats'!AE$42</f>
        <v>#DIV/0!</v>
      </c>
      <c r="C31" s="22"/>
      <c r="D31" s="22"/>
      <c r="E31" s="164"/>
      <c r="F31" s="22"/>
      <c r="G31" s="22"/>
      <c r="H31" s="22"/>
      <c r="I31" s="22"/>
      <c r="J31" s="22"/>
      <c r="K31" s="22"/>
    </row>
    <row r="32" spans="1:11" ht="15">
      <c r="A32" s="165">
        <v>30</v>
      </c>
      <c r="B32" s="137" t="e">
        <f>'Saisie résultats'!AF$42</f>
        <v>#DIV/0!</v>
      </c>
      <c r="C32" s="22"/>
      <c r="D32" s="22"/>
      <c r="E32" s="164"/>
      <c r="F32" s="22"/>
      <c r="G32" s="22"/>
      <c r="H32" s="22"/>
      <c r="I32" s="22"/>
      <c r="J32" s="22"/>
      <c r="K32" s="22"/>
    </row>
    <row r="33" spans="1:11" ht="15">
      <c r="A33" s="165">
        <v>31</v>
      </c>
      <c r="B33" s="137" t="e">
        <f>'Saisie résultats'!AG$42</f>
        <v>#DIV/0!</v>
      </c>
      <c r="C33" s="22"/>
      <c r="D33" s="22"/>
      <c r="E33" s="164"/>
      <c r="F33" s="22"/>
      <c r="G33" s="22"/>
      <c r="H33" s="22"/>
      <c r="I33" s="22"/>
      <c r="J33" s="22"/>
      <c r="K33" s="22"/>
    </row>
    <row r="34" spans="1:11" ht="15">
      <c r="A34" s="165">
        <v>32</v>
      </c>
      <c r="B34" s="137" t="e">
        <f>'Saisie résultats'!AH$42</f>
        <v>#DIV/0!</v>
      </c>
      <c r="C34" s="22"/>
      <c r="D34" s="22"/>
      <c r="E34" s="164"/>
      <c r="F34" s="22"/>
      <c r="G34" s="22"/>
      <c r="H34" s="22"/>
      <c r="I34" s="22"/>
      <c r="J34" s="22"/>
      <c r="K34" s="22"/>
    </row>
    <row r="35" spans="1:11" ht="15">
      <c r="A35" s="165">
        <v>33</v>
      </c>
      <c r="B35" s="137" t="e">
        <f>'Saisie résultats'!AI$42</f>
        <v>#DIV/0!</v>
      </c>
      <c r="C35" s="22"/>
      <c r="D35" s="22"/>
      <c r="E35" s="164"/>
      <c r="F35" s="22"/>
      <c r="G35" s="22"/>
      <c r="H35" s="22"/>
      <c r="I35" s="22"/>
      <c r="J35" s="22"/>
      <c r="K35" s="22"/>
    </row>
    <row r="36" spans="1:11" ht="15">
      <c r="A36" s="165">
        <v>34</v>
      </c>
      <c r="B36" s="137" t="e">
        <f>'Saisie résultats'!AJ$42</f>
        <v>#DIV/0!</v>
      </c>
      <c r="C36" s="22"/>
      <c r="D36" s="22"/>
      <c r="E36" s="164"/>
      <c r="F36" s="22"/>
      <c r="G36" s="22"/>
      <c r="H36" s="22"/>
      <c r="I36" s="22"/>
      <c r="J36" s="22"/>
      <c r="K36" s="22"/>
    </row>
    <row r="37" spans="1:11" ht="15">
      <c r="A37" s="165">
        <v>35</v>
      </c>
      <c r="B37" s="137" t="e">
        <f>'Saisie résultats'!AK$42</f>
        <v>#DIV/0!</v>
      </c>
      <c r="C37" s="22"/>
      <c r="D37" s="22"/>
      <c r="E37" s="164"/>
      <c r="F37" s="22"/>
      <c r="G37" s="22"/>
      <c r="H37" s="22"/>
      <c r="I37" s="22"/>
      <c r="J37" s="22"/>
      <c r="K37" s="22"/>
    </row>
    <row r="38" spans="1:11" ht="15">
      <c r="A38" s="165">
        <v>36</v>
      </c>
      <c r="B38" s="137" t="e">
        <f>'Saisie résultats'!AL$42</f>
        <v>#DIV/0!</v>
      </c>
      <c r="C38" s="22"/>
      <c r="D38" s="22"/>
      <c r="E38" s="164"/>
      <c r="F38" s="22"/>
      <c r="G38" s="22"/>
      <c r="H38" s="22"/>
      <c r="I38" s="22"/>
      <c r="J38" s="22"/>
      <c r="K38" s="22"/>
    </row>
    <row r="39" spans="1:11" ht="15">
      <c r="A39" s="165">
        <v>37</v>
      </c>
      <c r="B39" s="137" t="e">
        <f>'Saisie résultats'!AM$42</f>
        <v>#DIV/0!</v>
      </c>
      <c r="C39" s="22"/>
      <c r="D39" s="22"/>
      <c r="E39" s="164"/>
      <c r="F39" s="22"/>
      <c r="G39" s="22"/>
      <c r="H39" s="22"/>
      <c r="I39" s="22"/>
      <c r="J39" s="22"/>
      <c r="K39" s="22"/>
    </row>
    <row r="40" spans="1:11" ht="15">
      <c r="A40" s="165">
        <v>38</v>
      </c>
      <c r="B40" s="137" t="e">
        <f>'Saisie résultats'!AN$42</f>
        <v>#DIV/0!</v>
      </c>
      <c r="C40" s="22"/>
      <c r="D40" s="22"/>
      <c r="E40" s="164"/>
      <c r="F40" s="22"/>
      <c r="G40" s="22"/>
      <c r="H40" s="22"/>
      <c r="I40" s="22"/>
      <c r="J40" s="22"/>
      <c r="K40" s="22"/>
    </row>
    <row r="41" spans="1:11" ht="15">
      <c r="A41" s="165">
        <v>39</v>
      </c>
      <c r="B41" s="137" t="e">
        <f>'Saisie résultats'!AO$42</f>
        <v>#DIV/0!</v>
      </c>
      <c r="C41" s="22"/>
      <c r="D41" s="22"/>
      <c r="E41" s="164"/>
      <c r="F41" s="22"/>
      <c r="G41" s="22"/>
      <c r="H41" s="22"/>
      <c r="I41" s="22"/>
      <c r="J41" s="22"/>
      <c r="K41" s="22"/>
    </row>
  </sheetData>
  <sheetProtection sheet="1" objects="1" scenarios="1"/>
  <mergeCells count="1">
    <mergeCell ref="A1:K1"/>
  </mergeCells>
  <conditionalFormatting sqref="B4:B41">
    <cfRule type="cellIs" priority="1" dxfId="0" operator="between" stopIfTrue="1">
      <formula>66%</formula>
      <formula>100%</formula>
    </cfRule>
    <cfRule type="cellIs" priority="2" dxfId="1" operator="between" stopIfTrue="1">
      <formula>50%</formula>
      <formula>65%</formula>
    </cfRule>
    <cfRule type="cellIs" priority="3" dxfId="2" operator="between" stopIfTrue="1">
      <formula>33%</formula>
      <formula>49%</formula>
    </cfRule>
  </conditionalFormatting>
  <conditionalFormatting sqref="B4:B41">
    <cfRule type="cellIs" priority="4" dxfId="0" operator="between" stopIfTrue="1">
      <formula>66%</formula>
      <formula>100%</formula>
    </cfRule>
    <cfRule type="cellIs" priority="5" dxfId="1" operator="between" stopIfTrue="1">
      <formula>50%</formula>
      <formula>65%</formula>
    </cfRule>
    <cfRule type="cellIs" priority="6" dxfId="2" operator="between" stopIfTrue="1">
      <formula>33%</formula>
      <formula>49%</formula>
    </cfRule>
  </conditionalFormatting>
  <conditionalFormatting sqref="B3:B41">
    <cfRule type="cellIs" priority="7" dxfId="0" operator="between" stopIfTrue="1">
      <formula>66%</formula>
      <formula>100%</formula>
    </cfRule>
    <cfRule type="cellIs" priority="8" dxfId="1" operator="between" stopIfTrue="1">
      <formula>50%</formula>
      <formula>65%</formula>
    </cfRule>
    <cfRule type="cellIs" priority="9" dxfId="2" operator="between" stopIfTrue="1">
      <formula>33%</formula>
      <formula>49%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="95" zoomScaleNormal="95" workbookViewId="0" topLeftCell="A1">
      <selection activeCell="G7" sqref="G7"/>
    </sheetView>
  </sheetViews>
  <sheetFormatPr defaultColWidth="10.28125" defaultRowHeight="15"/>
  <cols>
    <col min="1" max="4" width="10.8515625" style="0" customWidth="1"/>
    <col min="5" max="5" width="15.57421875" style="0" customWidth="1"/>
    <col min="6" max="6" width="12.140625" style="0" customWidth="1"/>
    <col min="7" max="7" width="10.8515625" style="0" customWidth="1"/>
    <col min="8" max="8" width="13.00390625" style="0" customWidth="1"/>
    <col min="9" max="16384" width="10.8515625" style="0" customWidth="1"/>
  </cols>
  <sheetData>
    <row r="1" spans="5:8" ht="15">
      <c r="E1" s="166" t="s">
        <v>79</v>
      </c>
      <c r="F1" s="166"/>
      <c r="G1" s="166"/>
      <c r="H1" s="166"/>
    </row>
    <row r="3" spans="5:8" ht="38.25">
      <c r="E3" s="167" t="s">
        <v>80</v>
      </c>
      <c r="F3" s="168" t="s">
        <v>81</v>
      </c>
      <c r="G3" s="169" t="s">
        <v>82</v>
      </c>
      <c r="H3" s="169" t="s">
        <v>83</v>
      </c>
    </row>
    <row r="4" spans="1:9" ht="16.5" customHeight="1">
      <c r="A4" s="170"/>
      <c r="B4" s="171" t="s">
        <v>84</v>
      </c>
      <c r="C4" s="171"/>
      <c r="D4" s="172" t="e">
        <f>SUM(H4:H11)/8</f>
        <v>#DIV/0!</v>
      </c>
      <c r="E4" s="173" t="s">
        <v>29</v>
      </c>
      <c r="F4" s="174" t="e">
        <f>SUM(H4:H9)/6</f>
        <v>#DIV/0!</v>
      </c>
      <c r="G4" s="175">
        <v>1</v>
      </c>
      <c r="H4" s="176" t="e">
        <f>'Scores-items'!B3</f>
        <v>#DIV/0!</v>
      </c>
      <c r="I4" s="177"/>
    </row>
    <row r="5" spans="1:10" ht="15.75">
      <c r="A5" s="170"/>
      <c r="B5" s="171"/>
      <c r="C5" s="171"/>
      <c r="D5" s="172"/>
      <c r="E5" s="173"/>
      <c r="F5" s="174"/>
      <c r="G5" s="175">
        <v>2</v>
      </c>
      <c r="H5" s="176" t="e">
        <f>'Scores-items'!B4</f>
        <v>#DIV/0!</v>
      </c>
      <c r="I5" s="177"/>
      <c r="J5" s="178"/>
    </row>
    <row r="6" spans="1:9" ht="15.75">
      <c r="A6" s="170"/>
      <c r="B6" s="171"/>
      <c r="C6" s="171"/>
      <c r="D6" s="172"/>
      <c r="E6" s="173"/>
      <c r="F6" s="174"/>
      <c r="G6" s="175">
        <v>3</v>
      </c>
      <c r="H6" s="176" t="e">
        <f>'Scores-items'!B5</f>
        <v>#DIV/0!</v>
      </c>
      <c r="I6" s="177"/>
    </row>
    <row r="7" spans="1:9" ht="15.75">
      <c r="A7" s="170"/>
      <c r="B7" s="171"/>
      <c r="C7" s="171"/>
      <c r="D7" s="172"/>
      <c r="E7" s="173"/>
      <c r="F7" s="174"/>
      <c r="G7" s="175">
        <v>4</v>
      </c>
      <c r="H7" s="176" t="e">
        <f>'Scores-items'!B6</f>
        <v>#DIV/0!</v>
      </c>
      <c r="I7" s="177"/>
    </row>
    <row r="8" spans="1:9" ht="15.75">
      <c r="A8" s="170"/>
      <c r="B8" s="171"/>
      <c r="C8" s="171"/>
      <c r="D8" s="172"/>
      <c r="E8" s="173"/>
      <c r="F8" s="174"/>
      <c r="G8" s="175">
        <v>5</v>
      </c>
      <c r="H8" s="176" t="e">
        <f>'Scores-items'!B7</f>
        <v>#DIV/0!</v>
      </c>
      <c r="I8" s="177"/>
    </row>
    <row r="9" spans="1:9" ht="15.75">
      <c r="A9" s="170"/>
      <c r="B9" s="171"/>
      <c r="C9" s="171"/>
      <c r="D9" s="172"/>
      <c r="E9" s="173"/>
      <c r="F9" s="174"/>
      <c r="G9" s="175">
        <v>6</v>
      </c>
      <c r="H9" s="176" t="e">
        <f>'Scores-items'!B8</f>
        <v>#DIV/0!</v>
      </c>
      <c r="I9" s="177"/>
    </row>
    <row r="10" spans="1:9" ht="22.5" customHeight="1">
      <c r="A10" s="170"/>
      <c r="B10" s="171"/>
      <c r="C10" s="171"/>
      <c r="D10" s="172"/>
      <c r="E10" s="179" t="s">
        <v>33</v>
      </c>
      <c r="F10" s="174" t="e">
        <f>SUM(H10:H11)/2</f>
        <v>#DIV/0!</v>
      </c>
      <c r="G10" s="175">
        <v>7</v>
      </c>
      <c r="H10" s="176" t="e">
        <f>'Scores-items'!B9</f>
        <v>#DIV/0!</v>
      </c>
      <c r="I10" s="177"/>
    </row>
    <row r="11" spans="1:9" ht="15.75">
      <c r="A11" s="170"/>
      <c r="B11" s="171"/>
      <c r="C11" s="171"/>
      <c r="D11" s="172"/>
      <c r="E11" s="179"/>
      <c r="F11" s="174"/>
      <c r="G11" s="175">
        <v>8</v>
      </c>
      <c r="H11" s="176" t="e">
        <f>'Scores-items'!B10</f>
        <v>#DIV/0!</v>
      </c>
      <c r="I11" s="177"/>
    </row>
    <row r="12" spans="1:9" ht="16.5" customHeight="1">
      <c r="A12" s="170"/>
      <c r="B12" s="180" t="s">
        <v>85</v>
      </c>
      <c r="C12" s="180"/>
      <c r="D12" s="181" t="e">
        <f>SUM(H12:H42)/31</f>
        <v>#DIV/0!</v>
      </c>
      <c r="E12" s="182" t="s">
        <v>36</v>
      </c>
      <c r="F12" s="183" t="e">
        <f>SUM(H12:H19)/8</f>
        <v>#DIV/0!</v>
      </c>
      <c r="G12" s="175">
        <v>9</v>
      </c>
      <c r="H12" s="176" t="e">
        <f>'Scores-items'!B11</f>
        <v>#DIV/0!</v>
      </c>
      <c r="I12" s="177"/>
    </row>
    <row r="13" spans="1:9" ht="15.75">
      <c r="A13" s="170"/>
      <c r="B13" s="180"/>
      <c r="C13" s="180"/>
      <c r="D13" s="181"/>
      <c r="E13" s="182"/>
      <c r="F13" s="183"/>
      <c r="G13" s="175">
        <v>10</v>
      </c>
      <c r="H13" s="176" t="e">
        <f>'Scores-items'!B12</f>
        <v>#DIV/0!</v>
      </c>
      <c r="I13" s="177"/>
    </row>
    <row r="14" spans="1:9" ht="15.75">
      <c r="A14" s="170"/>
      <c r="B14" s="180"/>
      <c r="C14" s="180"/>
      <c r="D14" s="181"/>
      <c r="E14" s="182"/>
      <c r="F14" s="183"/>
      <c r="G14" s="175">
        <v>11</v>
      </c>
      <c r="H14" s="176" t="e">
        <f>'Scores-items'!B13</f>
        <v>#DIV/0!</v>
      </c>
      <c r="I14" s="177"/>
    </row>
    <row r="15" spans="1:9" ht="15.75">
      <c r="A15" s="170"/>
      <c r="B15" s="180"/>
      <c r="C15" s="180"/>
      <c r="D15" s="181"/>
      <c r="E15" s="182"/>
      <c r="F15" s="183"/>
      <c r="G15" s="175">
        <v>12</v>
      </c>
      <c r="H15" s="176" t="e">
        <f>'Scores-items'!B14</f>
        <v>#DIV/0!</v>
      </c>
      <c r="I15" s="177"/>
    </row>
    <row r="16" spans="1:9" ht="15.75">
      <c r="A16" s="170"/>
      <c r="B16" s="180"/>
      <c r="C16" s="180"/>
      <c r="D16" s="181"/>
      <c r="E16" s="182"/>
      <c r="F16" s="183"/>
      <c r="G16" s="175">
        <v>13</v>
      </c>
      <c r="H16" s="176" t="e">
        <f>'Scores-items'!B15</f>
        <v>#DIV/0!</v>
      </c>
      <c r="I16" s="177"/>
    </row>
    <row r="17" spans="1:9" ht="15.75">
      <c r="A17" s="170"/>
      <c r="B17" s="180"/>
      <c r="C17" s="180"/>
      <c r="D17" s="181"/>
      <c r="E17" s="182"/>
      <c r="F17" s="183"/>
      <c r="G17" s="175">
        <v>14</v>
      </c>
      <c r="H17" s="176" t="e">
        <f>'Scores-items'!B16</f>
        <v>#DIV/0!</v>
      </c>
      <c r="I17" s="177"/>
    </row>
    <row r="18" spans="1:9" ht="15.75">
      <c r="A18" s="170"/>
      <c r="B18" s="180"/>
      <c r="C18" s="180"/>
      <c r="D18" s="181"/>
      <c r="E18" s="182"/>
      <c r="F18" s="183"/>
      <c r="G18" s="175">
        <v>15</v>
      </c>
      <c r="H18" s="176" t="e">
        <f>'Scores-items'!B17</f>
        <v>#DIV/0!</v>
      </c>
      <c r="I18" s="177"/>
    </row>
    <row r="19" spans="1:9" ht="15.75">
      <c r="A19" s="170"/>
      <c r="B19" s="180"/>
      <c r="C19" s="180"/>
      <c r="D19" s="181"/>
      <c r="E19" s="182"/>
      <c r="F19" s="183"/>
      <c r="G19" s="175">
        <v>16</v>
      </c>
      <c r="H19" s="176" t="e">
        <f>'Scores-items'!B18</f>
        <v>#DIV/0!</v>
      </c>
      <c r="I19" s="177"/>
    </row>
    <row r="20" spans="1:9" ht="16.5" customHeight="1">
      <c r="A20" s="170"/>
      <c r="B20" s="180"/>
      <c r="C20" s="180"/>
      <c r="D20" s="181"/>
      <c r="E20" s="184" t="s">
        <v>38</v>
      </c>
      <c r="F20" s="183" t="e">
        <f>SUM(H20:H23)/4</f>
        <v>#DIV/0!</v>
      </c>
      <c r="G20" s="175">
        <v>17</v>
      </c>
      <c r="H20" s="176" t="e">
        <f>'Scores-items'!B19</f>
        <v>#DIV/0!</v>
      </c>
      <c r="I20" s="177"/>
    </row>
    <row r="21" spans="1:9" ht="15.75">
      <c r="A21" s="170"/>
      <c r="B21" s="180"/>
      <c r="C21" s="180"/>
      <c r="D21" s="181"/>
      <c r="E21" s="184"/>
      <c r="F21" s="183"/>
      <c r="G21" s="175">
        <v>18</v>
      </c>
      <c r="H21" s="176" t="e">
        <f>'Scores-items'!B20</f>
        <v>#DIV/0!</v>
      </c>
      <c r="I21" s="177"/>
    </row>
    <row r="22" spans="1:9" ht="15.75">
      <c r="A22" s="170"/>
      <c r="B22" s="180"/>
      <c r="C22" s="180"/>
      <c r="D22" s="181"/>
      <c r="E22" s="184"/>
      <c r="F22" s="183"/>
      <c r="G22" s="175">
        <v>19</v>
      </c>
      <c r="H22" s="176" t="e">
        <f>'Scores-items'!B21</f>
        <v>#DIV/0!</v>
      </c>
      <c r="I22" s="177"/>
    </row>
    <row r="23" spans="1:9" ht="15.75">
      <c r="A23" s="170"/>
      <c r="B23" s="180"/>
      <c r="C23" s="180"/>
      <c r="D23" s="181"/>
      <c r="E23" s="184"/>
      <c r="F23" s="183"/>
      <c r="G23" s="175">
        <v>20</v>
      </c>
      <c r="H23" s="176" t="e">
        <f>'Scores-items'!B22</f>
        <v>#DIV/0!</v>
      </c>
      <c r="I23" s="177"/>
    </row>
    <row r="24" spans="1:9" ht="17.25" customHeight="1">
      <c r="A24" s="170"/>
      <c r="B24" s="180"/>
      <c r="C24" s="180"/>
      <c r="D24" s="181"/>
      <c r="E24" s="182" t="s">
        <v>40</v>
      </c>
      <c r="F24" s="183" t="e">
        <f>SUM(H24:H27)/4</f>
        <v>#DIV/0!</v>
      </c>
      <c r="G24" s="175">
        <v>21</v>
      </c>
      <c r="H24" s="176" t="e">
        <f>'Scores-items'!B23</f>
        <v>#DIV/0!</v>
      </c>
      <c r="I24" s="177"/>
    </row>
    <row r="25" spans="1:9" ht="15.75">
      <c r="A25" s="170"/>
      <c r="B25" s="180"/>
      <c r="C25" s="180"/>
      <c r="D25" s="181"/>
      <c r="E25" s="182"/>
      <c r="F25" s="183"/>
      <c r="G25" s="175">
        <v>22</v>
      </c>
      <c r="H25" s="176" t="e">
        <f>'Scores-items'!B24</f>
        <v>#DIV/0!</v>
      </c>
      <c r="I25" s="177"/>
    </row>
    <row r="26" spans="1:9" ht="15.75">
      <c r="A26" s="170"/>
      <c r="B26" s="180"/>
      <c r="C26" s="180"/>
      <c r="D26" s="181"/>
      <c r="E26" s="182"/>
      <c r="F26" s="183"/>
      <c r="G26" s="175">
        <v>23</v>
      </c>
      <c r="H26" s="176" t="e">
        <f>'Scores-items'!B25</f>
        <v>#DIV/0!</v>
      </c>
      <c r="I26" s="177"/>
    </row>
    <row r="27" spans="1:9" ht="15.75">
      <c r="A27" s="170"/>
      <c r="B27" s="180"/>
      <c r="C27" s="180"/>
      <c r="D27" s="181"/>
      <c r="E27" s="182"/>
      <c r="F27" s="183"/>
      <c r="G27" s="175">
        <v>24</v>
      </c>
      <c r="H27" s="176" t="e">
        <f>'Scores-items'!B26</f>
        <v>#DIV/0!</v>
      </c>
      <c r="I27" s="177"/>
    </row>
    <row r="28" spans="1:9" ht="15.75">
      <c r="A28" s="170"/>
      <c r="B28" s="180"/>
      <c r="C28" s="180"/>
      <c r="D28" s="181"/>
      <c r="E28" s="182"/>
      <c r="F28" s="183"/>
      <c r="G28" s="175">
        <v>25</v>
      </c>
      <c r="H28" s="176" t="e">
        <f>'Scores-items'!B27</f>
        <v>#DIV/0!</v>
      </c>
      <c r="I28" s="177"/>
    </row>
    <row r="29" spans="1:9" ht="15.75">
      <c r="A29" s="170"/>
      <c r="B29" s="180"/>
      <c r="C29" s="180"/>
      <c r="D29" s="181"/>
      <c r="E29" s="182"/>
      <c r="F29" s="183"/>
      <c r="G29" s="175">
        <v>26</v>
      </c>
      <c r="H29" s="176" t="e">
        <f>'Scores-items'!B28</f>
        <v>#DIV/0!</v>
      </c>
      <c r="I29" s="177"/>
    </row>
    <row r="30" spans="1:9" ht="15.75">
      <c r="A30" s="170"/>
      <c r="B30" s="180"/>
      <c r="C30" s="180"/>
      <c r="D30" s="181"/>
      <c r="E30" s="182"/>
      <c r="F30" s="183"/>
      <c r="G30" s="175">
        <v>27</v>
      </c>
      <c r="H30" s="176" t="e">
        <f>'Scores-items'!B29</f>
        <v>#DIV/0!</v>
      </c>
      <c r="I30" s="177"/>
    </row>
    <row r="31" spans="1:9" ht="15.75">
      <c r="A31" s="170"/>
      <c r="B31" s="180"/>
      <c r="C31" s="180"/>
      <c r="D31" s="181"/>
      <c r="E31" s="182"/>
      <c r="F31" s="183"/>
      <c r="G31" s="175">
        <v>28</v>
      </c>
      <c r="H31" s="176" t="e">
        <f>'Scores-items'!B30</f>
        <v>#DIV/0!</v>
      </c>
      <c r="I31" s="177"/>
    </row>
    <row r="32" spans="1:9" ht="15.75">
      <c r="A32" s="170"/>
      <c r="B32" s="180"/>
      <c r="C32" s="180"/>
      <c r="D32" s="181"/>
      <c r="E32" s="182"/>
      <c r="F32" s="183"/>
      <c r="G32" s="175">
        <v>29</v>
      </c>
      <c r="H32" s="176" t="e">
        <f>'Scores-items'!B31</f>
        <v>#DIV/0!</v>
      </c>
      <c r="I32" s="177"/>
    </row>
    <row r="33" spans="1:9" ht="15.75">
      <c r="A33" s="170"/>
      <c r="B33" s="180"/>
      <c r="C33" s="180"/>
      <c r="D33" s="181"/>
      <c r="E33" s="182"/>
      <c r="F33" s="183"/>
      <c r="G33" s="175">
        <v>30</v>
      </c>
      <c r="H33" s="176" t="e">
        <f>'Scores-items'!B32</f>
        <v>#DIV/0!</v>
      </c>
      <c r="I33" s="177"/>
    </row>
    <row r="34" spans="1:9" ht="16.5" customHeight="1">
      <c r="A34" s="170"/>
      <c r="B34" s="180"/>
      <c r="C34" s="180"/>
      <c r="D34" s="181"/>
      <c r="E34" s="182" t="s">
        <v>42</v>
      </c>
      <c r="F34" s="185" t="e">
        <f>SUM(H34:H42)/9</f>
        <v>#DIV/0!</v>
      </c>
      <c r="G34" s="175">
        <v>31</v>
      </c>
      <c r="H34" s="176" t="e">
        <f>'Scores-items'!B33</f>
        <v>#DIV/0!</v>
      </c>
      <c r="I34" s="177"/>
    </row>
    <row r="35" spans="1:9" ht="15.75">
      <c r="A35" s="170"/>
      <c r="B35" s="180"/>
      <c r="C35" s="180"/>
      <c r="D35" s="181"/>
      <c r="E35" s="181"/>
      <c r="F35" s="185"/>
      <c r="G35" s="175">
        <v>32</v>
      </c>
      <c r="H35" s="176" t="e">
        <f>'Scores-items'!B34</f>
        <v>#DIV/0!</v>
      </c>
      <c r="I35" s="177"/>
    </row>
    <row r="36" spans="1:9" ht="15.75">
      <c r="A36" s="170"/>
      <c r="B36" s="180"/>
      <c r="C36" s="180"/>
      <c r="D36" s="181"/>
      <c r="E36" s="181"/>
      <c r="F36" s="185"/>
      <c r="G36" s="175">
        <v>33</v>
      </c>
      <c r="H36" s="176" t="e">
        <f>'Scores-items'!B35</f>
        <v>#DIV/0!</v>
      </c>
      <c r="I36" s="177"/>
    </row>
    <row r="37" spans="1:9" ht="15.75">
      <c r="A37" s="170"/>
      <c r="B37" s="180"/>
      <c r="C37" s="180"/>
      <c r="D37" s="181"/>
      <c r="E37" s="182"/>
      <c r="F37" s="185"/>
      <c r="G37" s="175">
        <v>34</v>
      </c>
      <c r="H37" s="176" t="e">
        <f>'Scores-items'!B36</f>
        <v>#DIV/0!</v>
      </c>
      <c r="I37" s="177"/>
    </row>
    <row r="38" spans="1:9" ht="15.75">
      <c r="A38" s="170"/>
      <c r="B38" s="180"/>
      <c r="C38" s="180"/>
      <c r="D38" s="181"/>
      <c r="E38" s="182"/>
      <c r="F38" s="185"/>
      <c r="G38" s="175">
        <v>35</v>
      </c>
      <c r="H38" s="176" t="e">
        <f>'Scores-items'!B37</f>
        <v>#DIV/0!</v>
      </c>
      <c r="I38" s="177"/>
    </row>
    <row r="39" spans="1:9" ht="15.75">
      <c r="A39" s="170"/>
      <c r="B39" s="180"/>
      <c r="C39" s="180"/>
      <c r="D39" s="181"/>
      <c r="E39" s="182"/>
      <c r="F39" s="185"/>
      <c r="G39" s="175">
        <v>36</v>
      </c>
      <c r="H39" s="176" t="e">
        <f>'Scores-items'!B38</f>
        <v>#DIV/0!</v>
      </c>
      <c r="I39" s="177"/>
    </row>
    <row r="40" spans="1:9" ht="15.75">
      <c r="A40" s="170"/>
      <c r="B40" s="180"/>
      <c r="C40" s="180"/>
      <c r="D40" s="181"/>
      <c r="E40" s="182"/>
      <c r="F40" s="185"/>
      <c r="G40" s="175">
        <v>37</v>
      </c>
      <c r="H40" s="176" t="e">
        <f>'Scores-items'!B39</f>
        <v>#DIV/0!</v>
      </c>
      <c r="I40" s="177"/>
    </row>
    <row r="41" spans="1:9" ht="15.75">
      <c r="A41" s="170"/>
      <c r="B41" s="180"/>
      <c r="C41" s="180"/>
      <c r="D41" s="181"/>
      <c r="E41" s="182"/>
      <c r="F41" s="185"/>
      <c r="G41" s="175">
        <v>38</v>
      </c>
      <c r="H41" s="176" t="e">
        <f>'Scores-items'!B40</f>
        <v>#DIV/0!</v>
      </c>
      <c r="I41" s="177"/>
    </row>
    <row r="42" spans="1:9" ht="15.75">
      <c r="A42" s="170"/>
      <c r="B42" s="180"/>
      <c r="C42" s="180"/>
      <c r="D42" s="181"/>
      <c r="E42" s="182"/>
      <c r="F42" s="185"/>
      <c r="G42" s="175">
        <v>39</v>
      </c>
      <c r="H42" s="176" t="e">
        <f>'Scores-items'!B41</f>
        <v>#DIV/0!</v>
      </c>
      <c r="I42" s="177"/>
    </row>
    <row r="43" spans="7:8" ht="15">
      <c r="G43" s="186"/>
      <c r="H43" s="186"/>
    </row>
  </sheetData>
  <sheetProtection sheet="1" objects="1" scenarios="1"/>
  <mergeCells count="19">
    <mergeCell ref="E1:H1"/>
    <mergeCell ref="A4:A11"/>
    <mergeCell ref="B4:C11"/>
    <mergeCell ref="D4:D11"/>
    <mergeCell ref="E4:E9"/>
    <mergeCell ref="F4:F9"/>
    <mergeCell ref="E10:E11"/>
    <mergeCell ref="F10:F11"/>
    <mergeCell ref="A12:A42"/>
    <mergeCell ref="B12:C42"/>
    <mergeCell ref="D12:D42"/>
    <mergeCell ref="E12:E19"/>
    <mergeCell ref="F12:F19"/>
    <mergeCell ref="E20:E23"/>
    <mergeCell ref="F20:F23"/>
    <mergeCell ref="E24:E33"/>
    <mergeCell ref="F24:F33"/>
    <mergeCell ref="E34:E42"/>
    <mergeCell ref="F34:F42"/>
  </mergeCells>
  <conditionalFormatting sqref="H4">
    <cfRule type="cellIs" priority="1" dxfId="3" operator="lessThanOrEqual" stopIfTrue="1">
      <formula>0.15</formula>
    </cfRule>
  </conditionalFormatting>
  <conditionalFormatting sqref="H5:H42">
    <cfRule type="cellIs" priority="2" dxfId="3" operator="lessThanOrEqual" stopIfTrue="1">
      <formula>0.15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scale="90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N32"/>
  <sheetViews>
    <sheetView zoomScale="95" zoomScaleNormal="95" workbookViewId="0" topLeftCell="A1">
      <selection activeCell="U5" sqref="U5"/>
    </sheetView>
  </sheetViews>
  <sheetFormatPr defaultColWidth="10.28125" defaultRowHeight="15"/>
  <cols>
    <col min="1" max="16384" width="10.8515625" style="0" customWidth="1"/>
  </cols>
  <sheetData>
    <row r="1" spans="1:66" ht="15.75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 t="s">
        <v>15</v>
      </c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8" t="s">
        <v>15</v>
      </c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 t="s">
        <v>15</v>
      </c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 t="s">
        <v>15</v>
      </c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 t="s">
        <v>15</v>
      </c>
      <c r="BE1" s="188"/>
      <c r="BF1" s="188"/>
      <c r="BG1" s="188"/>
      <c r="BH1" s="188"/>
      <c r="BI1" s="188"/>
      <c r="BJ1" s="188"/>
      <c r="BK1" s="188"/>
      <c r="BL1" s="188"/>
      <c r="BM1" s="188"/>
      <c r="BN1" s="188"/>
    </row>
    <row r="2" spans="1:66" ht="15.75" customHeight="1">
      <c r="A2" s="189" t="s">
        <v>86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 t="s">
        <v>87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0" t="s">
        <v>88</v>
      </c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1" t="s">
        <v>89</v>
      </c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 t="s">
        <v>90</v>
      </c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 t="s">
        <v>91</v>
      </c>
      <c r="BE2" s="191"/>
      <c r="BF2" s="191"/>
      <c r="BG2" s="191"/>
      <c r="BH2" s="191"/>
      <c r="BI2" s="191"/>
      <c r="BJ2" s="191"/>
      <c r="BK2" s="191"/>
      <c r="BL2" s="191"/>
      <c r="BM2" s="191"/>
      <c r="BN2" s="191"/>
    </row>
    <row r="3" spans="1:66" ht="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</row>
    <row r="4" spans="1:66" ht="15.75" customHeight="1">
      <c r="A4" s="192" t="s">
        <v>69</v>
      </c>
      <c r="B4" s="192"/>
      <c r="C4" s="178"/>
      <c r="D4" s="193" t="s">
        <v>92</v>
      </c>
      <c r="E4" s="193"/>
      <c r="F4" s="194"/>
      <c r="G4" s="195" t="s">
        <v>53</v>
      </c>
      <c r="H4" s="195"/>
      <c r="I4" s="178"/>
      <c r="J4" s="196" t="s">
        <v>55</v>
      </c>
      <c r="K4" s="196"/>
      <c r="L4" s="192" t="s">
        <v>69</v>
      </c>
      <c r="M4" s="192"/>
      <c r="N4" s="178"/>
      <c r="O4" s="193" t="s">
        <v>92</v>
      </c>
      <c r="P4" s="193"/>
      <c r="Q4" s="194"/>
      <c r="R4" s="195" t="s">
        <v>53</v>
      </c>
      <c r="S4" s="195"/>
      <c r="T4" s="178"/>
      <c r="U4" s="196" t="s">
        <v>55</v>
      </c>
      <c r="V4" s="196"/>
      <c r="W4" s="192" t="s">
        <v>69</v>
      </c>
      <c r="X4" s="192"/>
      <c r="Y4" s="178"/>
      <c r="Z4" s="193" t="s">
        <v>92</v>
      </c>
      <c r="AA4" s="193"/>
      <c r="AB4" s="194"/>
      <c r="AC4" s="195" t="s">
        <v>53</v>
      </c>
      <c r="AD4" s="195"/>
      <c r="AE4" s="178"/>
      <c r="AF4" s="196" t="s">
        <v>55</v>
      </c>
      <c r="AG4" s="196"/>
      <c r="AH4" s="192" t="s">
        <v>69</v>
      </c>
      <c r="AI4" s="192"/>
      <c r="AJ4" s="178"/>
      <c r="AK4" s="193" t="s">
        <v>92</v>
      </c>
      <c r="AL4" s="193"/>
      <c r="AM4" s="194"/>
      <c r="AN4" s="195" t="s">
        <v>53</v>
      </c>
      <c r="AO4" s="195"/>
      <c r="AP4" s="178"/>
      <c r="AQ4" s="196" t="s">
        <v>55</v>
      </c>
      <c r="AR4" s="196"/>
      <c r="AS4" s="192" t="s">
        <v>69</v>
      </c>
      <c r="AT4" s="192"/>
      <c r="AU4" s="178"/>
      <c r="AV4" s="193" t="s">
        <v>92</v>
      </c>
      <c r="AW4" s="193"/>
      <c r="AX4" s="194"/>
      <c r="AY4" s="195" t="s">
        <v>53</v>
      </c>
      <c r="AZ4" s="195"/>
      <c r="BA4" s="178"/>
      <c r="BB4" s="196" t="s">
        <v>55</v>
      </c>
      <c r="BC4" s="196"/>
      <c r="BD4" s="192" t="s">
        <v>69</v>
      </c>
      <c r="BE4" s="192"/>
      <c r="BF4" s="178"/>
      <c r="BG4" s="193" t="s">
        <v>92</v>
      </c>
      <c r="BH4" s="193"/>
      <c r="BI4" s="194"/>
      <c r="BJ4" s="197" t="s">
        <v>53</v>
      </c>
      <c r="BK4" s="197"/>
      <c r="BL4" s="178"/>
      <c r="BM4" s="196" t="s">
        <v>55</v>
      </c>
      <c r="BN4" s="196"/>
    </row>
    <row r="5" spans="1:66" ht="15.75">
      <c r="A5" s="198">
        <f>IF('Synthèse classe'!F10&lt;0.33,'Synthèse classe'!C10,"")</f>
        <v>0</v>
      </c>
      <c r="B5" s="199">
        <f>IF(A5="","",'Synthèse classe'!F10)</f>
        <v>0</v>
      </c>
      <c r="C5" s="178"/>
      <c r="D5" s="65">
        <f>IF(AND(('Synthèse classe'!F10&gt;=0.33),('Synthèse classe'!F10&lt;0.5)),'Synthèse classe'!C10,"")</f>
        <v>0</v>
      </c>
      <c r="E5" s="199">
        <f>IF(D5="","",'Synthèse classe'!F10)</f>
        <v>0</v>
      </c>
      <c r="F5" s="178"/>
      <c r="G5" s="65">
        <f>IF(AND(('Synthèse classe'!F10&gt;=0.5),('Synthèse classe'!F10&lt;0.66)),'Synthèse classe'!C10,"")</f>
        <v>0</v>
      </c>
      <c r="H5" s="199">
        <f>IF(G5="","",'Synthèse classe'!F10)</f>
        <v>0</v>
      </c>
      <c r="I5" s="178"/>
      <c r="J5" s="65">
        <f>IF('Synthèse classe'!F10&gt;=0.66,'Synthèse classe'!C10,"")</f>
        <v>0</v>
      </c>
      <c r="K5" s="200">
        <f>IF(J5="","",'Synthèse classe'!F10)</f>
        <v>0</v>
      </c>
      <c r="L5" s="198">
        <f>IF('Synthèse classe'!H10&lt;0.33,'Synthèse classe'!C10,"")</f>
        <v>0</v>
      </c>
      <c r="M5" s="199">
        <f>IF(L5="","",'Synthèse classe'!H10)</f>
        <v>0</v>
      </c>
      <c r="N5" s="178"/>
      <c r="O5" s="65">
        <f>IF(AND(('Synthèse classe'!H10&gt;=0.33),('Synthèse classe'!H10&lt;0.5)),'Synthèse classe'!C10,"")</f>
        <v>0</v>
      </c>
      <c r="P5" s="199">
        <f>IF(O5="","",'Synthèse classe'!H10)</f>
        <v>0</v>
      </c>
      <c r="Q5" s="178"/>
      <c r="R5" s="65">
        <f>IF(AND(('Synthèse classe'!H10&gt;=0.5),('Synthèse classe'!H10&lt;0.66)),'Synthèse classe'!C10,"")</f>
        <v>0</v>
      </c>
      <c r="S5" s="199">
        <f>IF(R5="","",'Synthèse classe'!H10)</f>
        <v>0</v>
      </c>
      <c r="T5" s="178"/>
      <c r="U5" s="65">
        <f>IF('Synthèse classe'!H10&gt;=0.66,'Synthèse classe'!C10,"")</f>
        <v>0</v>
      </c>
      <c r="V5" s="200">
        <f>IF(U5="","",'Synthèse classe'!H10)</f>
        <v>0</v>
      </c>
      <c r="W5" s="198">
        <f>IF('Synthèse classe'!M10&lt;0.33,'Synthèse classe'!C10,"")</f>
        <v>0</v>
      </c>
      <c r="X5" s="199">
        <f>IF(W5="","",'Synthèse classe'!M10)</f>
        <v>0</v>
      </c>
      <c r="Y5" s="178"/>
      <c r="Z5" s="65">
        <f>IF(AND(('Synthèse classe'!M10&gt;=0.33),('Synthèse classe'!M10&lt;0.5)),'Synthèse classe'!C10,"")</f>
        <v>0</v>
      </c>
      <c r="AA5" s="199">
        <f>IF(Z5="","",'Synthèse classe'!M10)</f>
        <v>0</v>
      </c>
      <c r="AB5" s="178"/>
      <c r="AC5" s="65">
        <f>IF(AND(('Synthèse classe'!M10&gt;=0.5),('Synthèse classe'!M10&lt;0.66)),'Synthèse classe'!C10,"")</f>
        <v>0</v>
      </c>
      <c r="AD5" s="199">
        <f>IF(AC5="","",'Synthèse classe'!M10)</f>
        <v>0</v>
      </c>
      <c r="AE5" s="178"/>
      <c r="AF5" s="65">
        <f>IF('Synthèse classe'!M10&gt;=0.66,'Synthèse classe'!C10,"")</f>
        <v>0</v>
      </c>
      <c r="AG5" s="200">
        <f>IF(AF5="","",'Synthèse classe'!M10)</f>
        <v>0</v>
      </c>
      <c r="AH5" s="198">
        <f>IF('Synthèse classe'!O10&lt;0.33,'Synthèse classe'!C10,"")</f>
        <v>0</v>
      </c>
      <c r="AI5" s="199">
        <f>IF(AH5="","",'Synthèse classe'!O10)</f>
        <v>0</v>
      </c>
      <c r="AJ5" s="178"/>
      <c r="AK5" s="65">
        <f>IF(AND(('Synthèse classe'!O10&gt;=0.33),('Synthèse classe'!O10&lt;0.5)),'Synthèse classe'!C10,"")</f>
        <v>0</v>
      </c>
      <c r="AL5" s="199">
        <f>IF(AK5="","",'Synthèse classe'!O10)</f>
        <v>0</v>
      </c>
      <c r="AM5" s="178"/>
      <c r="AN5" s="65">
        <f>IF(AND(('Synthèse classe'!O10&gt;=0.5),('Synthèse classe'!O10&lt;0.66)),'Synthèse classe'!C10,"")</f>
        <v>0</v>
      </c>
      <c r="AO5" s="199">
        <f>IF(AN5="","",'Synthèse classe'!O10)</f>
        <v>0</v>
      </c>
      <c r="AP5" s="178"/>
      <c r="AQ5" s="65">
        <f>IF('Synthèse classe'!O10&gt;=0.66,'Synthèse classe'!C10,"")</f>
        <v>0</v>
      </c>
      <c r="AR5" s="200">
        <f>IF(AQ5="","",'Synthèse classe'!O10)</f>
        <v>0</v>
      </c>
      <c r="AS5" s="198">
        <f>IF('Synthèse classe'!Q10&lt;0.33,'Synthèse classe'!C10,"")</f>
        <v>0</v>
      </c>
      <c r="AT5" s="199">
        <f>IF(AS5="","",'Synthèse classe'!Q10)</f>
        <v>0</v>
      </c>
      <c r="AU5" s="178"/>
      <c r="AV5" s="65">
        <f>IF(AND(('Synthèse classe'!Q10&gt;=0.33),('Synthèse classe'!Q10&lt;0.5)),'Synthèse classe'!C10,"")</f>
        <v>0</v>
      </c>
      <c r="AW5" s="199">
        <f>IF(AV5="","",'Synthèse classe'!Q10)</f>
        <v>0</v>
      </c>
      <c r="AX5" s="178"/>
      <c r="AY5" s="65">
        <f>IF(AND(('Synthèse classe'!Q10&gt;=0.5),('Synthèse classe'!Q10&lt;0.66)),'Synthèse classe'!C10,"")</f>
        <v>0</v>
      </c>
      <c r="AZ5" s="199">
        <f>IF(AY5="","",'Synthèse classe'!Q10)</f>
        <v>0</v>
      </c>
      <c r="BA5" s="178"/>
      <c r="BB5" s="65">
        <f>IF('Synthèse classe'!Q10&gt;=0.66,'Synthèse classe'!C10,"")</f>
        <v>0</v>
      </c>
      <c r="BC5" s="200">
        <f>IF(BB5="","",'Synthèse classe'!Q10)</f>
        <v>0</v>
      </c>
      <c r="BD5" s="198">
        <f>IF('Synthèse classe'!S10&lt;0.33,'Synthèse classe'!C10,"")</f>
        <v>0</v>
      </c>
      <c r="BE5" s="199">
        <f>IF(BD5="","",'Synthèse classe'!S10)</f>
        <v>0</v>
      </c>
      <c r="BF5" s="178"/>
      <c r="BG5" s="65">
        <f>IF(AND(('Synthèse classe'!S10&gt;=0.33),('Synthèse classe'!S10&lt;0.5)),'Synthèse classe'!C10,"")</f>
        <v>0</v>
      </c>
      <c r="BH5" s="199">
        <f>IF(BG5="","",'Synthèse classe'!S10)</f>
        <v>0</v>
      </c>
      <c r="BI5" s="201"/>
      <c r="BJ5" s="65">
        <f>IF(AND(('Synthèse classe'!S10&gt;=0.5),('Synthèse classe'!S10&lt;0.66)),'Synthèse classe'!C10,"")</f>
        <v>0</v>
      </c>
      <c r="BK5" s="199">
        <f>IF(BJ5="","",'Synthèse classe'!S10)</f>
        <v>0</v>
      </c>
      <c r="BL5" s="201"/>
      <c r="BM5" s="65">
        <f>IF('Synthèse classe'!S10&gt;=0.66,'Synthèse classe'!C10,"")</f>
        <v>0</v>
      </c>
      <c r="BN5" s="200">
        <f>IF(BM5="","",'Synthèse classe'!S10)</f>
        <v>0</v>
      </c>
    </row>
    <row r="6" spans="1:66" ht="15.75">
      <c r="A6" s="198">
        <f>IF('Synthèse classe'!F11&lt;0.33,'Synthèse classe'!C11,"")</f>
        <v>0</v>
      </c>
      <c r="B6" s="199">
        <f>IF(A6="","",'Synthèse classe'!F11)</f>
        <v>0</v>
      </c>
      <c r="C6" s="178"/>
      <c r="D6" s="65">
        <f>IF(AND(('Synthèse classe'!F11&gt;=0.33),('Synthèse classe'!F11&lt;0.5)),'Synthèse classe'!C11,"")</f>
        <v>0</v>
      </c>
      <c r="E6" s="199">
        <f>IF(D6="","",'Synthèse classe'!F11)</f>
        <v>0</v>
      </c>
      <c r="F6" s="178"/>
      <c r="G6" s="65">
        <f>IF(AND(('Synthèse classe'!F11&gt;=0.5),('Synthèse classe'!F11&lt;0.66)),'Synthèse classe'!C11,"")</f>
        <v>0</v>
      </c>
      <c r="H6" s="199">
        <f>IF(G6="","",'Synthèse classe'!F11)</f>
        <v>0</v>
      </c>
      <c r="I6" s="178"/>
      <c r="J6" s="65">
        <f>IF('Synthèse classe'!F11&gt;=0.66,'Synthèse classe'!C11,"")</f>
        <v>0</v>
      </c>
      <c r="K6" s="200">
        <f>IF(J6="","",'Synthèse classe'!F11)</f>
        <v>0</v>
      </c>
      <c r="L6" s="198">
        <f>IF('Synthèse classe'!H11&lt;0.33,'Synthèse classe'!C11,"")</f>
        <v>0</v>
      </c>
      <c r="M6" s="199">
        <f>IF(L6="","",'Synthèse classe'!H11)</f>
        <v>0</v>
      </c>
      <c r="N6" s="178"/>
      <c r="O6" s="65">
        <f>IF(AND(('Synthèse classe'!H11&gt;=0.33),('Synthèse classe'!H11&lt;0.5)),'Synthèse classe'!C11,"")</f>
        <v>0</v>
      </c>
      <c r="P6" s="199">
        <f>IF(O6="","",'Synthèse classe'!H11)</f>
        <v>0</v>
      </c>
      <c r="Q6" s="178"/>
      <c r="R6" s="65">
        <f>IF(AND(('Synthèse classe'!H11&gt;=0.5),('Synthèse classe'!H11&lt;0.66)),'Synthèse classe'!C11,"")</f>
        <v>0</v>
      </c>
      <c r="S6" s="199">
        <f>IF(R6="","",'Synthèse classe'!H11)</f>
        <v>0</v>
      </c>
      <c r="T6" s="178"/>
      <c r="U6" s="65">
        <f>IF('Synthèse classe'!H11&gt;=0.66,'Synthèse classe'!C11,"")</f>
        <v>0</v>
      </c>
      <c r="V6" s="200">
        <f>IF(U6="","",'Synthèse classe'!H11)</f>
        <v>0</v>
      </c>
      <c r="W6" s="198">
        <f>IF('Synthèse classe'!M11&lt;0.33,'Synthèse classe'!C11,"")</f>
        <v>0</v>
      </c>
      <c r="X6" s="199">
        <f>IF(W6="","",'Synthèse classe'!M11)</f>
        <v>0</v>
      </c>
      <c r="Y6" s="178"/>
      <c r="Z6" s="65">
        <f>IF(AND(('Synthèse classe'!M11&gt;=0.33),('Synthèse classe'!M11&lt;0.5)),'Synthèse classe'!C11,"")</f>
        <v>0</v>
      </c>
      <c r="AA6" s="199">
        <f>IF(Z6="","",'Synthèse classe'!M11)</f>
        <v>0</v>
      </c>
      <c r="AB6" s="178"/>
      <c r="AC6" s="65">
        <f>IF(AND(('Synthèse classe'!M11&gt;=0.5),('Synthèse classe'!M11&lt;0.66)),'Synthèse classe'!C11,"")</f>
        <v>0</v>
      </c>
      <c r="AD6" s="199">
        <f>IF(AC6="","",'Synthèse classe'!M11)</f>
        <v>0</v>
      </c>
      <c r="AE6" s="178"/>
      <c r="AF6" s="65">
        <f>IF('Synthèse classe'!M11&gt;=0.66,'Synthèse classe'!C11,"")</f>
        <v>0</v>
      </c>
      <c r="AG6" s="200">
        <f>IF(AF6="","",'Synthèse classe'!M11)</f>
        <v>0</v>
      </c>
      <c r="AH6" s="198">
        <f>IF('Synthèse classe'!O11&lt;0.33,'Synthèse classe'!C11,"")</f>
        <v>0</v>
      </c>
      <c r="AI6" s="199">
        <f>IF(AH6="","",'Synthèse classe'!O11)</f>
        <v>0</v>
      </c>
      <c r="AJ6" s="178"/>
      <c r="AK6" s="65">
        <f>IF(AND(('Synthèse classe'!O11&gt;=0.33),('Synthèse classe'!O11&lt;0.5)),'Synthèse classe'!C11,"")</f>
        <v>0</v>
      </c>
      <c r="AL6" s="199">
        <f>IF(AK6="","",'Synthèse classe'!O11)</f>
        <v>0</v>
      </c>
      <c r="AM6" s="178"/>
      <c r="AN6" s="65">
        <f>IF(AND(('Synthèse classe'!O11&gt;=0.5),('Synthèse classe'!O11&lt;0.66)),'Synthèse classe'!C11,"")</f>
        <v>0</v>
      </c>
      <c r="AO6" s="199">
        <f>IF(AN6="","",'Synthèse classe'!O11)</f>
        <v>0</v>
      </c>
      <c r="AP6" s="178"/>
      <c r="AQ6" s="65">
        <f>IF('Synthèse classe'!O11&gt;=0.66,'Synthèse classe'!C11,"")</f>
        <v>0</v>
      </c>
      <c r="AR6" s="200">
        <f>IF(AQ6="","",'Synthèse classe'!O11)</f>
        <v>0</v>
      </c>
      <c r="AS6" s="198">
        <f>IF('Synthèse classe'!Q11&lt;0.33,'Synthèse classe'!C11,"")</f>
        <v>0</v>
      </c>
      <c r="AT6" s="199">
        <f>IF(AS6="","",'Synthèse classe'!Q11)</f>
        <v>0</v>
      </c>
      <c r="AU6" s="178"/>
      <c r="AV6" s="65">
        <f>IF(AND(('Synthèse classe'!Q11&gt;=0.33),('Synthèse classe'!Q11&lt;0.5)),'Synthèse classe'!C11,"")</f>
        <v>0</v>
      </c>
      <c r="AW6" s="199">
        <f>IF(AV6="","",'Synthèse classe'!Q11)</f>
        <v>0</v>
      </c>
      <c r="AX6" s="178"/>
      <c r="AY6" s="65">
        <f>IF(AND(('Synthèse classe'!Q11&gt;=0.5),('Synthèse classe'!Q11&lt;0.66)),'Synthèse classe'!C11,"")</f>
        <v>0</v>
      </c>
      <c r="AZ6" s="199">
        <f>IF(AY6="","",'Synthèse classe'!Q11)</f>
        <v>0</v>
      </c>
      <c r="BA6" s="178"/>
      <c r="BB6" s="65">
        <f>IF('Synthèse classe'!Q11&gt;=0.66,'Synthèse classe'!C11,"")</f>
        <v>0</v>
      </c>
      <c r="BC6" s="200">
        <f>IF(BB6="","",'Synthèse classe'!Q11)</f>
        <v>0</v>
      </c>
      <c r="BD6" s="198">
        <f>IF('Synthèse classe'!S11&lt;0.33,'Synthèse classe'!C11,"")</f>
        <v>0</v>
      </c>
      <c r="BE6" s="199">
        <f>IF(BD6="","",'Synthèse classe'!S11)</f>
        <v>0</v>
      </c>
      <c r="BF6" s="178"/>
      <c r="BG6" s="65">
        <f>IF(AND(('Synthèse classe'!S11&gt;=0.33),('Synthèse classe'!S11&lt;0.5)),'Synthèse classe'!C11,"")</f>
        <v>0</v>
      </c>
      <c r="BH6" s="199">
        <f>IF(BG6="","",'Synthèse classe'!S11)</f>
        <v>0</v>
      </c>
      <c r="BI6" s="201"/>
      <c r="BJ6" s="65">
        <f>IF(AND(('Synthèse classe'!S11&gt;=0.5),('Synthèse classe'!S11&lt;0.66)),'Synthèse classe'!C11,"")</f>
        <v>0</v>
      </c>
      <c r="BK6" s="199">
        <f>IF(BJ6="","",'Synthèse classe'!S11)</f>
        <v>0</v>
      </c>
      <c r="BL6" s="201"/>
      <c r="BM6" s="65">
        <f>IF('Synthèse classe'!S11&gt;=0.66,'Synthèse classe'!C11,"")</f>
        <v>0</v>
      </c>
      <c r="BN6" s="200">
        <f>IF(BM6="","",'Synthèse classe'!S11)</f>
        <v>0</v>
      </c>
    </row>
    <row r="7" spans="1:66" ht="15.75">
      <c r="A7" s="198">
        <f>IF('Synthèse classe'!F12&lt;0.33,'Synthèse classe'!C12,"")</f>
        <v>0</v>
      </c>
      <c r="B7" s="199">
        <f>IF(A7="","",'Synthèse classe'!F12)</f>
        <v>0</v>
      </c>
      <c r="C7" s="178"/>
      <c r="D7" s="65">
        <f>IF(AND(('Synthèse classe'!F12&gt;=0.33),('Synthèse classe'!F12&lt;0.5)),'Synthèse classe'!C12,"")</f>
        <v>0</v>
      </c>
      <c r="E7" s="199">
        <f>IF(D7="","",'Synthèse classe'!F12)</f>
        <v>0</v>
      </c>
      <c r="F7" s="178"/>
      <c r="G7" s="65">
        <f>IF(AND(('Synthèse classe'!F12&gt;=0.5),('Synthèse classe'!F12&lt;0.66)),'Synthèse classe'!C12,"")</f>
        <v>0</v>
      </c>
      <c r="H7" s="199">
        <f>IF(G7="","",'Synthèse classe'!F12)</f>
        <v>0</v>
      </c>
      <c r="I7" s="178"/>
      <c r="J7" s="65">
        <f>IF('Synthèse classe'!F12&gt;=0.66,'Synthèse classe'!C12,"")</f>
        <v>0</v>
      </c>
      <c r="K7" s="200">
        <f>IF(J7="","",'Synthèse classe'!F12)</f>
        <v>0</v>
      </c>
      <c r="L7" s="198">
        <f>IF('Synthèse classe'!H12&lt;0.33,'Synthèse classe'!C12,"")</f>
        <v>0</v>
      </c>
      <c r="M7" s="199">
        <f>IF(L7="","",'Synthèse classe'!H12)</f>
        <v>0</v>
      </c>
      <c r="N7" s="178"/>
      <c r="O7" s="65">
        <f>IF(AND(('Synthèse classe'!H12&gt;=0.33),('Synthèse classe'!H12&lt;0.5)),'Synthèse classe'!C12,"")</f>
        <v>0</v>
      </c>
      <c r="P7" s="199">
        <f>IF(O7="","",'Synthèse classe'!H12)</f>
        <v>0</v>
      </c>
      <c r="Q7" s="178"/>
      <c r="R7" s="65">
        <f>IF(AND(('Synthèse classe'!H12&gt;=0.5),('Synthèse classe'!H12&lt;0.66)),'Synthèse classe'!C12,"")</f>
        <v>0</v>
      </c>
      <c r="S7" s="199">
        <f>IF(R7="","",'Synthèse classe'!H12)</f>
        <v>0</v>
      </c>
      <c r="T7" s="178"/>
      <c r="U7" s="65">
        <f>IF('Synthèse classe'!H12&gt;=0.66,'Synthèse classe'!C12,"")</f>
        <v>0</v>
      </c>
      <c r="V7" s="200">
        <f>IF(U7="","",'Synthèse classe'!H12)</f>
        <v>0</v>
      </c>
      <c r="W7" s="198">
        <f>IF('Synthèse classe'!M12&lt;0.33,'Synthèse classe'!C12,"")</f>
        <v>0</v>
      </c>
      <c r="X7" s="199">
        <f>IF(W7="","",'Synthèse classe'!M12)</f>
        <v>0</v>
      </c>
      <c r="Y7" s="178"/>
      <c r="Z7" s="65">
        <f>IF(AND(('Synthèse classe'!M12&gt;=0.33),('Synthèse classe'!M12&lt;0.5)),'Synthèse classe'!C12,"")</f>
        <v>0</v>
      </c>
      <c r="AA7" s="199">
        <f>IF(Z7="","",'Synthèse classe'!M12)</f>
        <v>0</v>
      </c>
      <c r="AB7" s="178"/>
      <c r="AC7" s="65">
        <f>IF(AND(('Synthèse classe'!M12&gt;=0.5),('Synthèse classe'!M12&lt;0.66)),'Synthèse classe'!C12,"")</f>
        <v>0</v>
      </c>
      <c r="AD7" s="199">
        <f>IF(AC7="","",'Synthèse classe'!M12)</f>
        <v>0</v>
      </c>
      <c r="AE7" s="178"/>
      <c r="AF7" s="65">
        <f>IF('Synthèse classe'!M12&gt;=0.66,'Synthèse classe'!C12,"")</f>
        <v>0</v>
      </c>
      <c r="AG7" s="200">
        <f>IF(AF7="","",'Synthèse classe'!M12)</f>
        <v>0</v>
      </c>
      <c r="AH7" s="198">
        <f>IF('Synthèse classe'!O12&lt;0.33,'Synthèse classe'!C12,"")</f>
        <v>0</v>
      </c>
      <c r="AI7" s="199">
        <f>IF(AH7="","",'Synthèse classe'!O12)</f>
        <v>0</v>
      </c>
      <c r="AJ7" s="178"/>
      <c r="AK7" s="65">
        <f>IF(AND(('Synthèse classe'!O12&gt;=0.33),('Synthèse classe'!O12&lt;0.5)),'Synthèse classe'!C12,"")</f>
        <v>0</v>
      </c>
      <c r="AL7" s="199">
        <f>IF(AK7="","",'Synthèse classe'!O12)</f>
        <v>0</v>
      </c>
      <c r="AM7" s="178"/>
      <c r="AN7" s="65">
        <f>IF(AND(('Synthèse classe'!O12&gt;=0.5),('Synthèse classe'!O12&lt;0.66)),'Synthèse classe'!C12,"")</f>
        <v>0</v>
      </c>
      <c r="AO7" s="199">
        <f>IF(AN7="","",'Synthèse classe'!O12)</f>
        <v>0</v>
      </c>
      <c r="AP7" s="178"/>
      <c r="AQ7" s="65">
        <f>IF('Synthèse classe'!O12&gt;=0.66,'Synthèse classe'!C12,"")</f>
        <v>0</v>
      </c>
      <c r="AR7" s="200">
        <f>IF(AQ7="","",'Synthèse classe'!O12)</f>
        <v>0</v>
      </c>
      <c r="AS7" s="198">
        <f>IF('Synthèse classe'!Q12&lt;0.33,'Synthèse classe'!C12,"")</f>
        <v>0</v>
      </c>
      <c r="AT7" s="199">
        <f>IF(AS7="","",'Synthèse classe'!Q12)</f>
        <v>0</v>
      </c>
      <c r="AU7" s="178"/>
      <c r="AV7" s="65">
        <f>IF(AND(('Synthèse classe'!Q12&gt;=0.33),('Synthèse classe'!Q12&lt;0.5)),'Synthèse classe'!C12,"")</f>
        <v>0</v>
      </c>
      <c r="AW7" s="199">
        <f>IF(AV7="","",'Synthèse classe'!Q12)</f>
        <v>0</v>
      </c>
      <c r="AX7" s="178"/>
      <c r="AY7" s="65">
        <f>IF(AND(('Synthèse classe'!Q12&gt;=0.5),('Synthèse classe'!Q12&lt;0.66)),'Synthèse classe'!C12,"")</f>
        <v>0</v>
      </c>
      <c r="AZ7" s="199">
        <f>IF(AY7="","",'Synthèse classe'!Q12)</f>
        <v>0</v>
      </c>
      <c r="BA7" s="178"/>
      <c r="BB7" s="65">
        <f>IF('Synthèse classe'!Q12&gt;=0.66,'Synthèse classe'!C12,"")</f>
        <v>0</v>
      </c>
      <c r="BC7" s="200">
        <f>IF(BB7="","",'Synthèse classe'!Q12)</f>
        <v>0</v>
      </c>
      <c r="BD7" s="198">
        <f>IF('Synthèse classe'!S12&lt;0.33,'Synthèse classe'!C12,"")</f>
        <v>0</v>
      </c>
      <c r="BE7" s="199">
        <f>IF(BD7="","",'Synthèse classe'!S12)</f>
        <v>0</v>
      </c>
      <c r="BF7" s="178"/>
      <c r="BG7" s="65">
        <f>IF(AND(('Synthèse classe'!S12&gt;=0.33),('Synthèse classe'!S12&lt;0.5)),'Synthèse classe'!C12,"")</f>
        <v>0</v>
      </c>
      <c r="BH7" s="199">
        <f>IF(BG7="","",'Synthèse classe'!S12)</f>
        <v>0</v>
      </c>
      <c r="BI7" s="201"/>
      <c r="BJ7" s="65">
        <f>IF(AND(('Synthèse classe'!S12&gt;=0.5),('Synthèse classe'!S12&lt;0.66)),'Synthèse classe'!C12,"")</f>
        <v>0</v>
      </c>
      <c r="BK7" s="199">
        <f>IF(BJ7="","",'Synthèse classe'!S12)</f>
        <v>0</v>
      </c>
      <c r="BL7" s="201"/>
      <c r="BM7" s="65">
        <f>IF('Synthèse classe'!S12&gt;=0.66,'Synthèse classe'!C12,"")</f>
        <v>0</v>
      </c>
      <c r="BN7" s="200">
        <f>IF(BM7="","",'Synthèse classe'!S12)</f>
        <v>0</v>
      </c>
    </row>
    <row r="8" spans="1:66" ht="15.75">
      <c r="A8" s="198">
        <f>IF('Synthèse classe'!F13&lt;0.33,'Synthèse classe'!C13,"")</f>
        <v>0</v>
      </c>
      <c r="B8" s="199">
        <f>IF(A8="","",'Synthèse classe'!F13)</f>
        <v>0</v>
      </c>
      <c r="C8" s="178"/>
      <c r="D8" s="65">
        <f>IF(AND(('Synthèse classe'!F13&gt;=0.33),('Synthèse classe'!F13&lt;0.5)),'Synthèse classe'!C13,"")</f>
        <v>0</v>
      </c>
      <c r="E8" s="199">
        <f>IF(D8="","",'Synthèse classe'!F13)</f>
        <v>0</v>
      </c>
      <c r="F8" s="178"/>
      <c r="G8" s="65">
        <f>IF(AND(('Synthèse classe'!F13&gt;=0.5),('Synthèse classe'!F13&lt;0.66)),'Synthèse classe'!C13,"")</f>
        <v>0</v>
      </c>
      <c r="H8" s="199">
        <f>IF(G8="","",'Synthèse classe'!F13)</f>
        <v>0</v>
      </c>
      <c r="I8" s="178"/>
      <c r="J8" s="65">
        <f>IF('Synthèse classe'!F13&gt;=0.66,'Synthèse classe'!C13,"")</f>
        <v>0</v>
      </c>
      <c r="K8" s="200">
        <f>IF(J8="","",'Synthèse classe'!F13)</f>
        <v>0</v>
      </c>
      <c r="L8" s="198">
        <f>IF('Synthèse classe'!H13&lt;0.33,'Synthèse classe'!C13,"")</f>
        <v>0</v>
      </c>
      <c r="M8" s="199">
        <f>IF(L8="","",'Synthèse classe'!H13)</f>
        <v>0</v>
      </c>
      <c r="N8" s="178"/>
      <c r="O8" s="65">
        <f>IF(AND(('Synthèse classe'!H13&gt;=0.33),('Synthèse classe'!H13&lt;0.5)),'Synthèse classe'!C13,"")</f>
        <v>0</v>
      </c>
      <c r="P8" s="199">
        <f>IF(O8="","",'Synthèse classe'!H13)</f>
        <v>0</v>
      </c>
      <c r="Q8" s="178"/>
      <c r="R8" s="65">
        <f>IF(AND(('Synthèse classe'!H13&gt;=0.5),('Synthèse classe'!H13&lt;0.66)),'Synthèse classe'!C13,"")</f>
        <v>0</v>
      </c>
      <c r="S8" s="199">
        <f>IF(R8="","",'Synthèse classe'!H13)</f>
        <v>0</v>
      </c>
      <c r="T8" s="178"/>
      <c r="U8" s="65">
        <f>IF('Synthèse classe'!H13&gt;=0.66,'Synthèse classe'!C13,"")</f>
        <v>0</v>
      </c>
      <c r="V8" s="200">
        <f>IF(U8="","",'Synthèse classe'!H13)</f>
        <v>0</v>
      </c>
      <c r="W8" s="198">
        <f>IF('Synthèse classe'!M13&lt;0.33,'Synthèse classe'!C13,"")</f>
        <v>0</v>
      </c>
      <c r="X8" s="199">
        <f>IF(W8="","",'Synthèse classe'!M13)</f>
        <v>0</v>
      </c>
      <c r="Y8" s="178"/>
      <c r="Z8" s="65">
        <f>IF(AND(('Synthèse classe'!M13&gt;=0.33),('Synthèse classe'!M13&lt;0.5)),'Synthèse classe'!C13,"")</f>
        <v>0</v>
      </c>
      <c r="AA8" s="199">
        <f>IF(Z8="","",'Synthèse classe'!M13)</f>
        <v>0</v>
      </c>
      <c r="AB8" s="178"/>
      <c r="AC8" s="65">
        <f>IF(AND(('Synthèse classe'!M13&gt;=0.5),('Synthèse classe'!M13&lt;0.66)),'Synthèse classe'!C13,"")</f>
        <v>0</v>
      </c>
      <c r="AD8" s="199">
        <f>IF(AC8="","",'Synthèse classe'!M13)</f>
        <v>0</v>
      </c>
      <c r="AE8" s="178"/>
      <c r="AF8" s="65">
        <f>IF('Synthèse classe'!M13&gt;=0.66,'Synthèse classe'!C13,"")</f>
        <v>0</v>
      </c>
      <c r="AG8" s="200">
        <f>IF(AF8="","",'Synthèse classe'!M13)</f>
        <v>0</v>
      </c>
      <c r="AH8" s="198">
        <f>IF('Synthèse classe'!O13&lt;0.33,'Synthèse classe'!C13,"")</f>
        <v>0</v>
      </c>
      <c r="AI8" s="199">
        <f>IF(AH8="","",'Synthèse classe'!O13)</f>
        <v>0</v>
      </c>
      <c r="AJ8" s="178"/>
      <c r="AK8" s="65">
        <f>IF(AND(('Synthèse classe'!O13&gt;=0.33),('Synthèse classe'!O13&lt;0.5)),'Synthèse classe'!C13,"")</f>
        <v>0</v>
      </c>
      <c r="AL8" s="199">
        <f>IF(AK8="","",'Synthèse classe'!O13)</f>
        <v>0</v>
      </c>
      <c r="AM8" s="178"/>
      <c r="AN8" s="65">
        <f>IF(AND(('Synthèse classe'!O13&gt;=0.5),('Synthèse classe'!O13&lt;0.66)),'Synthèse classe'!C13,"")</f>
        <v>0</v>
      </c>
      <c r="AO8" s="199">
        <f>IF(AN8="","",'Synthèse classe'!O13)</f>
        <v>0</v>
      </c>
      <c r="AP8" s="178"/>
      <c r="AQ8" s="65">
        <f>IF('Synthèse classe'!O13&gt;=0.66,'Synthèse classe'!C13,"")</f>
        <v>0</v>
      </c>
      <c r="AR8" s="200">
        <f>IF(AQ8="","",'Synthèse classe'!O13)</f>
        <v>0</v>
      </c>
      <c r="AS8" s="198">
        <f>IF('Synthèse classe'!Q13&lt;0.33,'Synthèse classe'!C13,"")</f>
        <v>0</v>
      </c>
      <c r="AT8" s="199">
        <f>IF(AS8="","",'Synthèse classe'!Q13)</f>
        <v>0</v>
      </c>
      <c r="AU8" s="178"/>
      <c r="AV8" s="65">
        <f>IF(AND(('Synthèse classe'!Q13&gt;=0.33),('Synthèse classe'!Q13&lt;0.5)),'Synthèse classe'!C13,"")</f>
        <v>0</v>
      </c>
      <c r="AW8" s="199">
        <f>IF(AV8="","",'Synthèse classe'!Q13)</f>
        <v>0</v>
      </c>
      <c r="AX8" s="178"/>
      <c r="AY8" s="65">
        <f>IF(AND(('Synthèse classe'!Q13&gt;=0.5),('Synthèse classe'!Q13&lt;0.66)),'Synthèse classe'!C13,"")</f>
        <v>0</v>
      </c>
      <c r="AZ8" s="199">
        <f>IF(AY8="","",'Synthèse classe'!Q13)</f>
        <v>0</v>
      </c>
      <c r="BA8" s="178"/>
      <c r="BB8" s="65">
        <f>IF('Synthèse classe'!Q13&gt;=0.66,'Synthèse classe'!C13,"")</f>
        <v>0</v>
      </c>
      <c r="BC8" s="200">
        <f>IF(BB8="","",'Synthèse classe'!Q13)</f>
        <v>0</v>
      </c>
      <c r="BD8" s="198">
        <f>IF('Synthèse classe'!S13&lt;0.33,'Synthèse classe'!C13,"")</f>
        <v>0</v>
      </c>
      <c r="BE8" s="199">
        <f>IF(BD8="","",'Synthèse classe'!S13)</f>
        <v>0</v>
      </c>
      <c r="BF8" s="178"/>
      <c r="BG8" s="65">
        <f>IF(AND(('Synthèse classe'!S13&gt;=0.33),('Synthèse classe'!S13&lt;0.5)),'Synthèse classe'!C13,"")</f>
        <v>0</v>
      </c>
      <c r="BH8" s="199">
        <f>IF(BG8="","",'Synthèse classe'!S13)</f>
        <v>0</v>
      </c>
      <c r="BI8" s="201"/>
      <c r="BJ8" s="65">
        <f>IF(AND(('Synthèse classe'!S13&gt;=0.5),('Synthèse classe'!S13&lt;0.66)),'Synthèse classe'!C13,"")</f>
        <v>0</v>
      </c>
      <c r="BK8" s="199">
        <f>IF(BJ8="","",'Synthèse classe'!S13)</f>
        <v>0</v>
      </c>
      <c r="BL8" s="201"/>
      <c r="BM8" s="65">
        <f>IF('Synthèse classe'!S13&gt;=0.66,'Synthèse classe'!C13,"")</f>
        <v>0</v>
      </c>
      <c r="BN8" s="200">
        <f>IF(BM8="","",'Synthèse classe'!S13)</f>
        <v>0</v>
      </c>
    </row>
    <row r="9" spans="1:66" ht="15.75">
      <c r="A9" s="198">
        <f>IF('Synthèse classe'!F14&lt;0.33,'Synthèse classe'!C14,"")</f>
        <v>0</v>
      </c>
      <c r="B9" s="199">
        <f>IF(A9="","",'Synthèse classe'!F14)</f>
        <v>0</v>
      </c>
      <c r="C9" s="178"/>
      <c r="D9" s="65">
        <f>IF(AND(('Synthèse classe'!F14&gt;=0.33),('Synthèse classe'!F14&lt;0.5)),'Synthèse classe'!C14,"")</f>
        <v>0</v>
      </c>
      <c r="E9" s="199">
        <f>IF(D9="","",'Synthèse classe'!F14)</f>
        <v>0</v>
      </c>
      <c r="F9" s="178"/>
      <c r="G9" s="65">
        <f>IF(AND(('Synthèse classe'!F14&gt;=0.5),('Synthèse classe'!F14&lt;0.66)),'Synthèse classe'!C14,"")</f>
        <v>0</v>
      </c>
      <c r="H9" s="199">
        <f>IF(G9="","",'Synthèse classe'!F14)</f>
        <v>0</v>
      </c>
      <c r="I9" s="178"/>
      <c r="J9" s="65">
        <f>IF('Synthèse classe'!F14&gt;=0.66,'Synthèse classe'!C14,"")</f>
        <v>0</v>
      </c>
      <c r="K9" s="200">
        <f>IF(J9="","",'Synthèse classe'!F14)</f>
        <v>0</v>
      </c>
      <c r="L9" s="198">
        <f>IF('Synthèse classe'!H14&lt;0.33,'Synthèse classe'!C14,"")</f>
        <v>0</v>
      </c>
      <c r="M9" s="199">
        <f>IF(L9="","",'Synthèse classe'!H14)</f>
        <v>0</v>
      </c>
      <c r="N9" s="178"/>
      <c r="O9" s="65">
        <f>IF(AND(('Synthèse classe'!H14&gt;=0.33),('Synthèse classe'!H14&lt;0.5)),'Synthèse classe'!C14,"")</f>
        <v>0</v>
      </c>
      <c r="P9" s="199">
        <f>IF(O9="","",'Synthèse classe'!H14)</f>
        <v>0</v>
      </c>
      <c r="Q9" s="178"/>
      <c r="R9" s="65">
        <f>IF(AND(('Synthèse classe'!H14&gt;=0.5),('Synthèse classe'!H14&lt;0.66)),'Synthèse classe'!C14,"")</f>
        <v>0</v>
      </c>
      <c r="S9" s="199">
        <f>IF(R9="","",'Synthèse classe'!H14)</f>
        <v>0</v>
      </c>
      <c r="T9" s="178"/>
      <c r="U9" s="65">
        <f>IF('Synthèse classe'!H14&gt;=0.66,'Synthèse classe'!C14,"")</f>
        <v>0</v>
      </c>
      <c r="V9" s="200">
        <f>IF(U9="","",'Synthèse classe'!H14)</f>
        <v>0</v>
      </c>
      <c r="W9" s="198">
        <f>IF('Synthèse classe'!M14&lt;0.33,'Synthèse classe'!C14,"")</f>
        <v>0</v>
      </c>
      <c r="X9" s="199">
        <f>IF(W9="","",'Synthèse classe'!M14)</f>
        <v>0</v>
      </c>
      <c r="Y9" s="178"/>
      <c r="Z9" s="65">
        <f>IF(AND(('Synthèse classe'!M14&gt;=0.33),('Synthèse classe'!M14&lt;0.5)),'Synthèse classe'!C14,"")</f>
        <v>0</v>
      </c>
      <c r="AA9" s="199">
        <f>IF(Z9="","",'Synthèse classe'!M14)</f>
        <v>0</v>
      </c>
      <c r="AB9" s="178"/>
      <c r="AC9" s="65">
        <f>IF(AND(('Synthèse classe'!M14&gt;=0.5),('Synthèse classe'!M14&lt;0.66)),'Synthèse classe'!C14,"")</f>
        <v>0</v>
      </c>
      <c r="AD9" s="199">
        <f>IF(AC9="","",'Synthèse classe'!M14)</f>
        <v>0</v>
      </c>
      <c r="AE9" s="178"/>
      <c r="AF9" s="65">
        <f>IF('Synthèse classe'!M14&gt;=0.66,'Synthèse classe'!C14,"")</f>
        <v>0</v>
      </c>
      <c r="AG9" s="200">
        <f>IF(AF9="","",'Synthèse classe'!M14)</f>
        <v>0</v>
      </c>
      <c r="AH9" s="198">
        <f>IF('Synthèse classe'!O14&lt;0.33,'Synthèse classe'!C14,"")</f>
        <v>0</v>
      </c>
      <c r="AI9" s="199">
        <f>IF(AH9="","",'Synthèse classe'!O14)</f>
        <v>0</v>
      </c>
      <c r="AJ9" s="178"/>
      <c r="AK9" s="65">
        <f>IF(AND(('Synthèse classe'!O14&gt;=0.33),('Synthèse classe'!O14&lt;0.5)),'Synthèse classe'!C14,"")</f>
        <v>0</v>
      </c>
      <c r="AL9" s="199">
        <f>IF(AK9="","",'Synthèse classe'!O14)</f>
        <v>0</v>
      </c>
      <c r="AM9" s="178"/>
      <c r="AN9" s="65">
        <f>IF(AND(('Synthèse classe'!O14&gt;=0.5),('Synthèse classe'!O14&lt;0.66)),'Synthèse classe'!C14,"")</f>
        <v>0</v>
      </c>
      <c r="AO9" s="199">
        <f>IF(AN9="","",'Synthèse classe'!O14)</f>
        <v>0</v>
      </c>
      <c r="AP9" s="178"/>
      <c r="AQ9" s="65">
        <f>IF('Synthèse classe'!O14&gt;=0.66,'Synthèse classe'!C14,"")</f>
        <v>0</v>
      </c>
      <c r="AR9" s="200">
        <f>IF(AQ9="","",'Synthèse classe'!O14)</f>
        <v>0</v>
      </c>
      <c r="AS9" s="198">
        <f>IF('Synthèse classe'!Q14&lt;0.33,'Synthèse classe'!C14,"")</f>
        <v>0</v>
      </c>
      <c r="AT9" s="199">
        <f>IF(AS9="","",'Synthèse classe'!Q14)</f>
        <v>0</v>
      </c>
      <c r="AU9" s="178"/>
      <c r="AV9" s="65">
        <f>IF(AND(('Synthèse classe'!Q14&gt;=0.33),('Synthèse classe'!Q14&lt;0.5)),'Synthèse classe'!C14,"")</f>
        <v>0</v>
      </c>
      <c r="AW9" s="199">
        <f>IF(AV9="","",'Synthèse classe'!Q14)</f>
        <v>0</v>
      </c>
      <c r="AX9" s="178"/>
      <c r="AY9" s="65">
        <f>IF(AND(('Synthèse classe'!Q14&gt;=0.5),('Synthèse classe'!Q14&lt;0.66)),'Synthèse classe'!C14,"")</f>
        <v>0</v>
      </c>
      <c r="AZ9" s="199">
        <f>IF(AY9="","",'Synthèse classe'!Q14)</f>
        <v>0</v>
      </c>
      <c r="BA9" s="178"/>
      <c r="BB9" s="65">
        <f>IF('Synthèse classe'!Q14&gt;=0.66,'Synthèse classe'!C14,"")</f>
        <v>0</v>
      </c>
      <c r="BC9" s="200">
        <f>IF(BB9="","",'Synthèse classe'!Q14)</f>
        <v>0</v>
      </c>
      <c r="BD9" s="198">
        <f>IF('Synthèse classe'!S14&lt;0.33,'Synthèse classe'!C14,"")</f>
        <v>0</v>
      </c>
      <c r="BE9" s="199">
        <f>IF(BD9="","",'Synthèse classe'!S14)</f>
        <v>0</v>
      </c>
      <c r="BF9" s="178"/>
      <c r="BG9" s="65">
        <f>IF(AND(('Synthèse classe'!S14&gt;=0.33),('Synthèse classe'!S14&lt;0.5)),'Synthèse classe'!C14,"")</f>
        <v>0</v>
      </c>
      <c r="BH9" s="199">
        <f>IF(BG9="","",'Synthèse classe'!S14)</f>
        <v>0</v>
      </c>
      <c r="BI9" s="201"/>
      <c r="BJ9" s="65">
        <f>IF(AND(('Synthèse classe'!S14&gt;=0.5),('Synthèse classe'!S14&lt;0.66)),'Synthèse classe'!C14,"")</f>
        <v>0</v>
      </c>
      <c r="BK9" s="199">
        <f>IF(BJ9="","",'Synthèse classe'!S14)</f>
        <v>0</v>
      </c>
      <c r="BL9" s="201"/>
      <c r="BM9" s="65">
        <f>IF('Synthèse classe'!S14&gt;=0.66,'Synthèse classe'!C14,"")</f>
        <v>0</v>
      </c>
      <c r="BN9" s="200">
        <f>IF(BM9="","",'Synthèse classe'!S14)</f>
        <v>0</v>
      </c>
    </row>
    <row r="10" spans="1:66" ht="15.75">
      <c r="A10" s="198">
        <f>IF('Synthèse classe'!F15&lt;0.33,'Synthèse classe'!C15,"")</f>
        <v>0</v>
      </c>
      <c r="B10" s="199">
        <f>IF(A10="","",'Synthèse classe'!F15)</f>
        <v>0</v>
      </c>
      <c r="C10" s="178"/>
      <c r="D10" s="65">
        <f>IF(AND(('Synthèse classe'!F15&gt;=0.33),('Synthèse classe'!F15&lt;0.5)),'Synthèse classe'!C15,"")</f>
        <v>0</v>
      </c>
      <c r="E10" s="199">
        <f>IF(D10="","",'Synthèse classe'!F15)</f>
        <v>0</v>
      </c>
      <c r="F10" s="178"/>
      <c r="G10" s="65">
        <f>IF(AND(('Synthèse classe'!F15&gt;=0.5),('Synthèse classe'!F15&lt;0.66)),'Synthèse classe'!C15,"")</f>
        <v>0</v>
      </c>
      <c r="H10" s="199">
        <f>IF(G10="","",'Synthèse classe'!F15)</f>
        <v>0</v>
      </c>
      <c r="I10" s="178"/>
      <c r="J10" s="65">
        <f>IF('Synthèse classe'!F15&gt;=0.66,'Synthèse classe'!C15,"")</f>
        <v>0</v>
      </c>
      <c r="K10" s="200">
        <f>IF(J10="","",'Synthèse classe'!F15)</f>
        <v>0</v>
      </c>
      <c r="L10" s="198">
        <f>IF('Synthèse classe'!H15&lt;0.33,'Synthèse classe'!C15,"")</f>
        <v>0</v>
      </c>
      <c r="M10" s="199">
        <f>IF(L10="","",'Synthèse classe'!H15)</f>
        <v>0</v>
      </c>
      <c r="N10" s="178"/>
      <c r="O10" s="65">
        <f>IF(AND(('Synthèse classe'!H15&gt;=0.33),('Synthèse classe'!H15&lt;0.5)),'Synthèse classe'!C15,"")</f>
        <v>0</v>
      </c>
      <c r="P10" s="199">
        <f>IF(O10="","",'Synthèse classe'!H15)</f>
        <v>0</v>
      </c>
      <c r="Q10" s="178"/>
      <c r="R10" s="65">
        <f>IF(AND(('Synthèse classe'!H15&gt;=0.5),('Synthèse classe'!H15&lt;0.66)),'Synthèse classe'!C15,"")</f>
        <v>0</v>
      </c>
      <c r="S10" s="199">
        <f>IF(R10="","",'Synthèse classe'!H15)</f>
        <v>0</v>
      </c>
      <c r="T10" s="178"/>
      <c r="U10" s="65">
        <f>IF('Synthèse classe'!H15&gt;=0.66,'Synthèse classe'!C15,"")</f>
        <v>0</v>
      </c>
      <c r="V10" s="200">
        <f>IF(U10="","",'Synthèse classe'!H15)</f>
        <v>0</v>
      </c>
      <c r="W10" s="198">
        <f>IF('Synthèse classe'!M15&lt;0.33,'Synthèse classe'!C15,"")</f>
        <v>0</v>
      </c>
      <c r="X10" s="199">
        <f>IF(W10="","",'Synthèse classe'!M15)</f>
        <v>0</v>
      </c>
      <c r="Y10" s="178"/>
      <c r="Z10" s="65">
        <f>IF(AND(('Synthèse classe'!M15&gt;=0.33),('Synthèse classe'!M15&lt;0.5)),'Synthèse classe'!C15,"")</f>
        <v>0</v>
      </c>
      <c r="AA10" s="199">
        <f>IF(Z10="","",'Synthèse classe'!M15)</f>
        <v>0</v>
      </c>
      <c r="AB10" s="178"/>
      <c r="AC10" s="65">
        <f>IF(AND(('Synthèse classe'!M15&gt;=0.5),('Synthèse classe'!M15&lt;0.66)),'Synthèse classe'!C15,"")</f>
        <v>0</v>
      </c>
      <c r="AD10" s="199">
        <f>IF(AC10="","",'Synthèse classe'!M15)</f>
        <v>0</v>
      </c>
      <c r="AE10" s="178"/>
      <c r="AF10" s="65">
        <f>IF('Synthèse classe'!M15&gt;=0.66,'Synthèse classe'!C15,"")</f>
        <v>0</v>
      </c>
      <c r="AG10" s="200">
        <f>IF(AF10="","",'Synthèse classe'!M15)</f>
        <v>0</v>
      </c>
      <c r="AH10" s="198">
        <f>IF('Synthèse classe'!O15&lt;0.33,'Synthèse classe'!C15,"")</f>
        <v>0</v>
      </c>
      <c r="AI10" s="199">
        <f>IF(AH10="","",'Synthèse classe'!O15)</f>
        <v>0</v>
      </c>
      <c r="AJ10" s="178"/>
      <c r="AK10" s="65">
        <f>IF(AND(('Synthèse classe'!O15&gt;=0.33),('Synthèse classe'!O15&lt;0.5)),'Synthèse classe'!C15,"")</f>
        <v>0</v>
      </c>
      <c r="AL10" s="199">
        <f>IF(AK10="","",'Synthèse classe'!O15)</f>
        <v>0</v>
      </c>
      <c r="AM10" s="178"/>
      <c r="AN10" s="65">
        <f>IF(AND(('Synthèse classe'!O15&gt;=0.5),('Synthèse classe'!O15&lt;0.66)),'Synthèse classe'!C15,"")</f>
        <v>0</v>
      </c>
      <c r="AO10" s="199">
        <f>IF(AN10="","",'Synthèse classe'!O15)</f>
        <v>0</v>
      </c>
      <c r="AP10" s="178"/>
      <c r="AQ10" s="65">
        <f>IF('Synthèse classe'!O15&gt;=0.66,'Synthèse classe'!C15,"")</f>
        <v>0</v>
      </c>
      <c r="AR10" s="200">
        <f>IF(AQ10="","",'Synthèse classe'!O15)</f>
        <v>0</v>
      </c>
      <c r="AS10" s="198">
        <f>IF('Synthèse classe'!Q15&lt;0.33,'Synthèse classe'!C15,"")</f>
        <v>0</v>
      </c>
      <c r="AT10" s="199">
        <f>IF(AS10="","",'Synthèse classe'!Q15)</f>
        <v>0</v>
      </c>
      <c r="AU10" s="178"/>
      <c r="AV10" s="65">
        <f>IF(AND(('Synthèse classe'!Q15&gt;=0.33),('Synthèse classe'!Q15&lt;0.5)),'Synthèse classe'!C15,"")</f>
        <v>0</v>
      </c>
      <c r="AW10" s="199">
        <f>IF(AV10="","",'Synthèse classe'!Q15)</f>
        <v>0</v>
      </c>
      <c r="AX10" s="178"/>
      <c r="AY10" s="65">
        <f>IF(AND(('Synthèse classe'!Q15&gt;=0.5),('Synthèse classe'!Q15&lt;0.66)),'Synthèse classe'!C15,"")</f>
        <v>0</v>
      </c>
      <c r="AZ10" s="199">
        <f>IF(AY10="","",'Synthèse classe'!Q15)</f>
        <v>0</v>
      </c>
      <c r="BA10" s="178"/>
      <c r="BB10" s="65">
        <f>IF('Synthèse classe'!Q15&gt;=0.66,'Synthèse classe'!C15,"")</f>
        <v>0</v>
      </c>
      <c r="BC10" s="200">
        <f>IF(BB10="","",'Synthèse classe'!Q15)</f>
        <v>0</v>
      </c>
      <c r="BD10" s="198">
        <f>IF('Synthèse classe'!S15&lt;0.33,'Synthèse classe'!C15,"")</f>
        <v>0</v>
      </c>
      <c r="BE10" s="199">
        <f>IF(BD10="","",'Synthèse classe'!S15)</f>
        <v>0</v>
      </c>
      <c r="BF10" s="178"/>
      <c r="BG10" s="65">
        <f>IF(AND(('Synthèse classe'!S15&gt;=0.33),('Synthèse classe'!S15&lt;0.5)),'Synthèse classe'!C15,"")</f>
        <v>0</v>
      </c>
      <c r="BH10" s="199">
        <f>IF(BG10="","",'Synthèse classe'!S15)</f>
        <v>0</v>
      </c>
      <c r="BI10" s="201"/>
      <c r="BJ10" s="65">
        <f>IF(AND(('Synthèse classe'!S15&gt;=0.5),('Synthèse classe'!S15&lt;0.66)),'Synthèse classe'!C15,"")</f>
        <v>0</v>
      </c>
      <c r="BK10" s="199">
        <f>IF(BJ10="","",'Synthèse classe'!S15)</f>
        <v>0</v>
      </c>
      <c r="BL10" s="201"/>
      <c r="BM10" s="65">
        <f>IF('Synthèse classe'!S15&gt;=0.66,'Synthèse classe'!C15,"")</f>
        <v>0</v>
      </c>
      <c r="BN10" s="200">
        <f>IF(BM10="","",'Synthèse classe'!S15)</f>
        <v>0</v>
      </c>
    </row>
    <row r="11" spans="1:66" ht="15.75">
      <c r="A11" s="198">
        <f>IF('Synthèse classe'!F16&lt;0.33,'Synthèse classe'!C16,"")</f>
        <v>0</v>
      </c>
      <c r="B11" s="199">
        <f>IF(A11="","",'Synthèse classe'!F16)</f>
        <v>0</v>
      </c>
      <c r="C11" s="178"/>
      <c r="D11" s="65">
        <f>IF(AND(('Synthèse classe'!F16&gt;=0.33),('Synthèse classe'!F16&lt;0.5)),'Synthèse classe'!C16,"")</f>
        <v>0</v>
      </c>
      <c r="E11" s="199">
        <f>IF(D11="","",'Synthèse classe'!F16)</f>
        <v>0</v>
      </c>
      <c r="F11" s="178"/>
      <c r="G11" s="65">
        <f>IF(AND(('Synthèse classe'!F16&gt;=0.5),('Synthèse classe'!F16&lt;0.66)),'Synthèse classe'!C16,"")</f>
        <v>0</v>
      </c>
      <c r="H11" s="199">
        <f>IF(G11="","",'Synthèse classe'!F16)</f>
        <v>0</v>
      </c>
      <c r="I11" s="178"/>
      <c r="J11" s="65">
        <f>IF('Synthèse classe'!F16&gt;=0.66,'Synthèse classe'!C16,"")</f>
        <v>0</v>
      </c>
      <c r="K11" s="200">
        <f>IF(J11="","",'Synthèse classe'!F16)</f>
        <v>0</v>
      </c>
      <c r="L11" s="198">
        <f>IF('Synthèse classe'!H16&lt;0.33,'Synthèse classe'!C16,"")</f>
        <v>0</v>
      </c>
      <c r="M11" s="199">
        <f>IF(L11="","",'Synthèse classe'!H16)</f>
        <v>0</v>
      </c>
      <c r="N11" s="178"/>
      <c r="O11" s="65">
        <f>IF(AND(('Synthèse classe'!H16&gt;=0.33),('Synthèse classe'!H16&lt;0.5)),'Synthèse classe'!C16,"")</f>
        <v>0</v>
      </c>
      <c r="P11" s="199">
        <f>IF(O11="","",'Synthèse classe'!H16)</f>
        <v>0</v>
      </c>
      <c r="Q11" s="178"/>
      <c r="R11" s="65">
        <f>IF(AND(('Synthèse classe'!H16&gt;=0.5),('Synthèse classe'!H16&lt;0.66)),'Synthèse classe'!C16,"")</f>
        <v>0</v>
      </c>
      <c r="S11" s="199">
        <f>IF(R11="","",'Synthèse classe'!H16)</f>
        <v>0</v>
      </c>
      <c r="T11" s="178"/>
      <c r="U11" s="65">
        <f>IF('Synthèse classe'!H16&gt;=0.66,'Synthèse classe'!C16,"")</f>
        <v>0</v>
      </c>
      <c r="V11" s="200">
        <f>IF(U11="","",'Synthèse classe'!H16)</f>
        <v>0</v>
      </c>
      <c r="W11" s="198">
        <f>IF('Synthèse classe'!M16&lt;0.33,'Synthèse classe'!C16,"")</f>
        <v>0</v>
      </c>
      <c r="X11" s="199">
        <f>IF(W11="","",'Synthèse classe'!M16)</f>
        <v>0</v>
      </c>
      <c r="Y11" s="178"/>
      <c r="Z11" s="65">
        <f>IF(AND(('Synthèse classe'!M16&gt;=0.33),('Synthèse classe'!M16&lt;0.5)),'Synthèse classe'!C16,"")</f>
        <v>0</v>
      </c>
      <c r="AA11" s="199">
        <f>IF(Z11="","",'Synthèse classe'!M16)</f>
        <v>0</v>
      </c>
      <c r="AB11" s="178"/>
      <c r="AC11" s="65">
        <f>IF(AND(('Synthèse classe'!M16&gt;=0.5),('Synthèse classe'!M16&lt;0.66)),'Synthèse classe'!C16,"")</f>
        <v>0</v>
      </c>
      <c r="AD11" s="199">
        <f>IF(AC11="","",'Synthèse classe'!M16)</f>
        <v>0</v>
      </c>
      <c r="AE11" s="178"/>
      <c r="AF11" s="65">
        <f>IF('Synthèse classe'!M16&gt;=0.66,'Synthèse classe'!C16,"")</f>
        <v>0</v>
      </c>
      <c r="AG11" s="200">
        <f>IF(AF11="","",'Synthèse classe'!M16)</f>
        <v>0</v>
      </c>
      <c r="AH11" s="198">
        <f>IF('Synthèse classe'!O16&lt;0.33,'Synthèse classe'!C16,"")</f>
        <v>0</v>
      </c>
      <c r="AI11" s="199">
        <f>IF(AH11="","",'Synthèse classe'!O16)</f>
        <v>0</v>
      </c>
      <c r="AJ11" s="178"/>
      <c r="AK11" s="65">
        <f>IF(AND(('Synthèse classe'!O16&gt;=0.33),('Synthèse classe'!O16&lt;0.5)),'Synthèse classe'!C16,"")</f>
        <v>0</v>
      </c>
      <c r="AL11" s="199">
        <f>IF(AK11="","",'Synthèse classe'!O16)</f>
        <v>0</v>
      </c>
      <c r="AM11" s="178"/>
      <c r="AN11" s="65">
        <f>IF(AND(('Synthèse classe'!O16&gt;=0.5),('Synthèse classe'!O16&lt;0.66)),'Synthèse classe'!C16,"")</f>
        <v>0</v>
      </c>
      <c r="AO11" s="199">
        <f>IF(AN11="","",'Synthèse classe'!O16)</f>
        <v>0</v>
      </c>
      <c r="AP11" s="178"/>
      <c r="AQ11" s="65">
        <f>IF('Synthèse classe'!O16&gt;=0.66,'Synthèse classe'!C16,"")</f>
        <v>0</v>
      </c>
      <c r="AR11" s="200">
        <f>IF(AQ11="","",'Synthèse classe'!O16)</f>
        <v>0</v>
      </c>
      <c r="AS11" s="198">
        <f>IF('Synthèse classe'!Q16&lt;0.33,'Synthèse classe'!C16,"")</f>
        <v>0</v>
      </c>
      <c r="AT11" s="199">
        <f>IF(AS11="","",'Synthèse classe'!Q16)</f>
        <v>0</v>
      </c>
      <c r="AU11" s="178"/>
      <c r="AV11" s="65">
        <f>IF(AND(('Synthèse classe'!Q16&gt;=0.33),('Synthèse classe'!Q16&lt;0.5)),'Synthèse classe'!C16,"")</f>
        <v>0</v>
      </c>
      <c r="AW11" s="199">
        <f>IF(AV11="","",'Synthèse classe'!Q16)</f>
        <v>0</v>
      </c>
      <c r="AX11" s="178"/>
      <c r="AY11" s="65">
        <f>IF(AND(('Synthèse classe'!Q16&gt;=0.5),('Synthèse classe'!Q16&lt;0.66)),'Synthèse classe'!C16,"")</f>
        <v>0</v>
      </c>
      <c r="AZ11" s="199">
        <f>IF(AY11="","",'Synthèse classe'!Q16)</f>
        <v>0</v>
      </c>
      <c r="BA11" s="178"/>
      <c r="BB11" s="65">
        <f>IF('Synthèse classe'!Q16&gt;=0.66,'Synthèse classe'!C16,"")</f>
        <v>0</v>
      </c>
      <c r="BC11" s="200">
        <f>IF(BB11="","",'Synthèse classe'!Q16)</f>
        <v>0</v>
      </c>
      <c r="BD11" s="198">
        <f>IF('Synthèse classe'!S16&lt;0.33,'Synthèse classe'!C16,"")</f>
        <v>0</v>
      </c>
      <c r="BE11" s="199">
        <f>IF(BD11="","",'Synthèse classe'!S16)</f>
        <v>0</v>
      </c>
      <c r="BF11" s="178"/>
      <c r="BG11" s="65">
        <f>IF(AND(('Synthèse classe'!S16&gt;=0.33),('Synthèse classe'!S16&lt;0.5)),'Synthèse classe'!C16,"")</f>
        <v>0</v>
      </c>
      <c r="BH11" s="199">
        <f>IF(BG11="","",'Synthèse classe'!S16)</f>
        <v>0</v>
      </c>
      <c r="BI11" s="201"/>
      <c r="BJ11" s="65">
        <f>IF(AND(('Synthèse classe'!S16&gt;=0.5),('Synthèse classe'!S16&lt;0.66)),'Synthèse classe'!C16,"")</f>
        <v>0</v>
      </c>
      <c r="BK11" s="199">
        <f>IF(BJ11="","",'Synthèse classe'!S16)</f>
        <v>0</v>
      </c>
      <c r="BL11" s="201"/>
      <c r="BM11" s="65">
        <f>IF('Synthèse classe'!S16&gt;=0.66,'Synthèse classe'!C16,"")</f>
        <v>0</v>
      </c>
      <c r="BN11" s="200">
        <f>IF(BM11="","",'Synthèse classe'!S16)</f>
        <v>0</v>
      </c>
    </row>
    <row r="12" spans="1:66" ht="15.75">
      <c r="A12" s="198">
        <f>IF('Synthèse classe'!F17&lt;0.33,'Synthèse classe'!C17,"")</f>
        <v>0</v>
      </c>
      <c r="B12" s="199">
        <f>IF(A12="","",'Synthèse classe'!F17)</f>
        <v>0</v>
      </c>
      <c r="C12" s="178"/>
      <c r="D12" s="65">
        <f>IF(AND(('Synthèse classe'!F17&gt;=0.33),('Synthèse classe'!F17&lt;0.5)),'Synthèse classe'!C17,"")</f>
        <v>0</v>
      </c>
      <c r="E12" s="199">
        <f>IF(D12="","",'Synthèse classe'!F17)</f>
        <v>0</v>
      </c>
      <c r="F12" s="178"/>
      <c r="G12" s="65">
        <f>IF(AND(('Synthèse classe'!F17&gt;=0.5),('Synthèse classe'!F17&lt;0.66)),'Synthèse classe'!C17,"")</f>
        <v>0</v>
      </c>
      <c r="H12" s="199">
        <f>IF(G12="","",'Synthèse classe'!F17)</f>
        <v>0</v>
      </c>
      <c r="I12" s="178"/>
      <c r="J12" s="65">
        <f>IF('Synthèse classe'!F17&gt;=0.66,'Synthèse classe'!C17,"")</f>
        <v>0</v>
      </c>
      <c r="K12" s="200">
        <f>IF(J12="","",'Synthèse classe'!F17)</f>
        <v>0</v>
      </c>
      <c r="L12" s="198">
        <f>IF('Synthèse classe'!H17&lt;0.33,'Synthèse classe'!C17,"")</f>
        <v>0</v>
      </c>
      <c r="M12" s="199">
        <f>IF(L12="","",'Synthèse classe'!H17)</f>
        <v>0</v>
      </c>
      <c r="N12" s="178"/>
      <c r="O12" s="65">
        <f>IF(AND(('Synthèse classe'!H17&gt;=0.33),('Synthèse classe'!H17&lt;0.5)),'Synthèse classe'!C17,"")</f>
        <v>0</v>
      </c>
      <c r="P12" s="199">
        <f>IF(O12="","",'Synthèse classe'!H17)</f>
        <v>0</v>
      </c>
      <c r="Q12" s="178"/>
      <c r="R12" s="65">
        <f>IF(AND(('Synthèse classe'!H17&gt;=0.5),('Synthèse classe'!H17&lt;0.66)),'Synthèse classe'!C17,"")</f>
        <v>0</v>
      </c>
      <c r="S12" s="199">
        <f>IF(R12="","",'Synthèse classe'!H17)</f>
        <v>0</v>
      </c>
      <c r="T12" s="178"/>
      <c r="U12" s="65">
        <f>IF('Synthèse classe'!H17&gt;=0.66,'Synthèse classe'!C17,"")</f>
        <v>0</v>
      </c>
      <c r="V12" s="200">
        <f>IF(U12="","",'Synthèse classe'!H17)</f>
        <v>0</v>
      </c>
      <c r="W12" s="198">
        <f>IF('Synthèse classe'!M17&lt;0.33,'Synthèse classe'!C17,"")</f>
        <v>0</v>
      </c>
      <c r="X12" s="199">
        <f>IF(W12="","",'Synthèse classe'!M17)</f>
        <v>0</v>
      </c>
      <c r="Y12" s="178"/>
      <c r="Z12" s="65">
        <f>IF(AND(('Synthèse classe'!M17&gt;=0.33),('Synthèse classe'!M17&lt;0.5)),'Synthèse classe'!C17,"")</f>
        <v>0</v>
      </c>
      <c r="AA12" s="199">
        <f>IF(Z12="","",'Synthèse classe'!M17)</f>
        <v>0</v>
      </c>
      <c r="AB12" s="178"/>
      <c r="AC12" s="65">
        <f>IF(AND(('Synthèse classe'!M17&gt;=0.5),('Synthèse classe'!M17&lt;0.66)),'Synthèse classe'!C17,"")</f>
        <v>0</v>
      </c>
      <c r="AD12" s="199">
        <f>IF(AC12="","",'Synthèse classe'!M17)</f>
        <v>0</v>
      </c>
      <c r="AE12" s="178"/>
      <c r="AF12" s="65">
        <f>IF('Synthèse classe'!M17&gt;=0.66,'Synthèse classe'!C17,"")</f>
        <v>0</v>
      </c>
      <c r="AG12" s="200">
        <f>IF(AF12="","",'Synthèse classe'!M17)</f>
        <v>0</v>
      </c>
      <c r="AH12" s="198">
        <f>IF('Synthèse classe'!O17&lt;0.33,'Synthèse classe'!C17,"")</f>
        <v>0</v>
      </c>
      <c r="AI12" s="199">
        <f>IF(AH12="","",'Synthèse classe'!O17)</f>
        <v>0</v>
      </c>
      <c r="AJ12" s="178"/>
      <c r="AK12" s="65">
        <f>IF(AND(('Synthèse classe'!O17&gt;=0.33),('Synthèse classe'!O17&lt;0.5)),'Synthèse classe'!C17,"")</f>
        <v>0</v>
      </c>
      <c r="AL12" s="199">
        <f>IF(AK12="","",'Synthèse classe'!O17)</f>
        <v>0</v>
      </c>
      <c r="AM12" s="178"/>
      <c r="AN12" s="65">
        <f>IF(AND(('Synthèse classe'!O17&gt;=0.5),('Synthèse classe'!O17&lt;0.66)),'Synthèse classe'!C17,"")</f>
        <v>0</v>
      </c>
      <c r="AO12" s="199">
        <f>IF(AN12="","",'Synthèse classe'!O17)</f>
        <v>0</v>
      </c>
      <c r="AP12" s="178"/>
      <c r="AQ12" s="65">
        <f>IF('Synthèse classe'!O17&gt;=0.66,'Synthèse classe'!C17,"")</f>
        <v>0</v>
      </c>
      <c r="AR12" s="200">
        <f>IF(AQ12="","",'Synthèse classe'!O17)</f>
        <v>0</v>
      </c>
      <c r="AS12" s="198">
        <f>IF('Synthèse classe'!Q17&lt;0.33,'Synthèse classe'!C17,"")</f>
        <v>0</v>
      </c>
      <c r="AT12" s="199">
        <f>IF(AS12="","",'Synthèse classe'!Q17)</f>
        <v>0</v>
      </c>
      <c r="AU12" s="178"/>
      <c r="AV12" s="65">
        <f>IF(AND(('Synthèse classe'!Q17&gt;=0.33),('Synthèse classe'!Q17&lt;0.5)),'Synthèse classe'!C17,"")</f>
        <v>0</v>
      </c>
      <c r="AW12" s="199">
        <f>IF(AV12="","",'Synthèse classe'!Q17)</f>
        <v>0</v>
      </c>
      <c r="AX12" s="178"/>
      <c r="AY12" s="65">
        <f>IF(AND(('Synthèse classe'!Q17&gt;=0.5),('Synthèse classe'!Q17&lt;0.66)),'Synthèse classe'!C17,"")</f>
        <v>0</v>
      </c>
      <c r="AZ12" s="199">
        <f>IF(AY12="","",'Synthèse classe'!Q17)</f>
        <v>0</v>
      </c>
      <c r="BA12" s="178"/>
      <c r="BB12" s="65">
        <f>IF('Synthèse classe'!Q17&gt;=0.66,'Synthèse classe'!C17,"")</f>
        <v>0</v>
      </c>
      <c r="BC12" s="200">
        <f>IF(BB12="","",'Synthèse classe'!Q17)</f>
        <v>0</v>
      </c>
      <c r="BD12" s="198">
        <f>IF('Synthèse classe'!S17&lt;0.33,'Synthèse classe'!C17,"")</f>
        <v>0</v>
      </c>
      <c r="BE12" s="199">
        <f>IF(BD12="","",'Synthèse classe'!S17)</f>
        <v>0</v>
      </c>
      <c r="BF12" s="178"/>
      <c r="BG12" s="65">
        <f>IF(AND(('Synthèse classe'!S17&gt;=0.33),('Synthèse classe'!S17&lt;0.5)),'Synthèse classe'!C17,"")</f>
        <v>0</v>
      </c>
      <c r="BH12" s="199">
        <f>IF(BG12="","",'Synthèse classe'!S17)</f>
        <v>0</v>
      </c>
      <c r="BI12" s="201"/>
      <c r="BJ12" s="65">
        <f>IF(AND(('Synthèse classe'!S17&gt;=0.5),('Synthèse classe'!S17&lt;0.66)),'Synthèse classe'!C17,"")</f>
        <v>0</v>
      </c>
      <c r="BK12" s="199">
        <f>IF(BJ12="","",'Synthèse classe'!S17)</f>
        <v>0</v>
      </c>
      <c r="BL12" s="201"/>
      <c r="BM12" s="65">
        <f>IF('Synthèse classe'!S17&gt;=0.66,'Synthèse classe'!C17,"")</f>
        <v>0</v>
      </c>
      <c r="BN12" s="200">
        <f>IF(BM12="","",'Synthèse classe'!S17)</f>
        <v>0</v>
      </c>
    </row>
    <row r="13" spans="1:66" ht="15.75">
      <c r="A13" s="198">
        <f>IF('Synthèse classe'!F18&lt;0.33,'Synthèse classe'!C18,"")</f>
        <v>0</v>
      </c>
      <c r="B13" s="199">
        <f>IF(A13="","",'Synthèse classe'!F18)</f>
        <v>0</v>
      </c>
      <c r="C13" s="178"/>
      <c r="D13" s="65">
        <f>IF(AND(('Synthèse classe'!F18&gt;=0.33),('Synthèse classe'!F18&lt;0.5)),'Synthèse classe'!C18,"")</f>
        <v>0</v>
      </c>
      <c r="E13" s="199">
        <f>IF(D13="","",'Synthèse classe'!F18)</f>
        <v>0</v>
      </c>
      <c r="F13" s="178"/>
      <c r="G13" s="65">
        <f>IF(AND(('Synthèse classe'!F18&gt;=0.5),('Synthèse classe'!F18&lt;0.66)),'Synthèse classe'!C18,"")</f>
        <v>0</v>
      </c>
      <c r="H13" s="199">
        <f>IF(G13="","",'Synthèse classe'!F18)</f>
        <v>0</v>
      </c>
      <c r="I13" s="178"/>
      <c r="J13" s="65">
        <f>IF('Synthèse classe'!F18&gt;=0.66,'Synthèse classe'!C18,"")</f>
        <v>0</v>
      </c>
      <c r="K13" s="200">
        <f>IF(J13="","",'Synthèse classe'!F18)</f>
        <v>0</v>
      </c>
      <c r="L13" s="198">
        <f>IF('Synthèse classe'!H18&lt;0.33,'Synthèse classe'!C18,"")</f>
        <v>0</v>
      </c>
      <c r="M13" s="199">
        <f>IF(L13="","",'Synthèse classe'!H18)</f>
        <v>0</v>
      </c>
      <c r="N13" s="178"/>
      <c r="O13" s="65">
        <f>IF(AND(('Synthèse classe'!H18&gt;=0.33),('Synthèse classe'!H18&lt;0.5)),'Synthèse classe'!C18,"")</f>
        <v>0</v>
      </c>
      <c r="P13" s="199">
        <f>IF(O13="","",'Synthèse classe'!H18)</f>
        <v>0</v>
      </c>
      <c r="Q13" s="178"/>
      <c r="R13" s="65">
        <f>IF(AND(('Synthèse classe'!H18&gt;=0.5),('Synthèse classe'!H18&lt;0.66)),'Synthèse classe'!C18,"")</f>
        <v>0</v>
      </c>
      <c r="S13" s="199">
        <f>IF(R13="","",'Synthèse classe'!H18)</f>
        <v>0</v>
      </c>
      <c r="T13" s="178"/>
      <c r="U13" s="65">
        <f>IF('Synthèse classe'!H18&gt;=0.66,'Synthèse classe'!C18,"")</f>
        <v>0</v>
      </c>
      <c r="V13" s="200">
        <f>IF(U13="","",'Synthèse classe'!H18)</f>
        <v>0</v>
      </c>
      <c r="W13" s="198">
        <f>IF('Synthèse classe'!M18&lt;0.33,'Synthèse classe'!C18,"")</f>
        <v>0</v>
      </c>
      <c r="X13" s="199">
        <f>IF(W13="","",'Synthèse classe'!M18)</f>
        <v>0</v>
      </c>
      <c r="Y13" s="178"/>
      <c r="Z13" s="65">
        <f>IF(AND(('Synthèse classe'!M18&gt;=0.33),('Synthèse classe'!M18&lt;0.5)),'Synthèse classe'!C18,"")</f>
        <v>0</v>
      </c>
      <c r="AA13" s="199">
        <f>IF(Z13="","",'Synthèse classe'!M18)</f>
        <v>0</v>
      </c>
      <c r="AB13" s="178"/>
      <c r="AC13" s="65">
        <f>IF(AND(('Synthèse classe'!M18&gt;=0.5),('Synthèse classe'!M18&lt;0.66)),'Synthèse classe'!C18,"")</f>
        <v>0</v>
      </c>
      <c r="AD13" s="199">
        <f>IF(AC13="","",'Synthèse classe'!M18)</f>
        <v>0</v>
      </c>
      <c r="AE13" s="178"/>
      <c r="AF13" s="65">
        <f>IF('Synthèse classe'!M18&gt;=0.66,'Synthèse classe'!C18,"")</f>
        <v>0</v>
      </c>
      <c r="AG13" s="200">
        <f>IF(AF13="","",'Synthèse classe'!M18)</f>
        <v>0</v>
      </c>
      <c r="AH13" s="198">
        <f>IF('Synthèse classe'!O18&lt;0.33,'Synthèse classe'!C18,"")</f>
        <v>0</v>
      </c>
      <c r="AI13" s="199">
        <f>IF(AH13="","",'Synthèse classe'!O18)</f>
        <v>0</v>
      </c>
      <c r="AJ13" s="178"/>
      <c r="AK13" s="65">
        <f>IF(AND(('Synthèse classe'!O18&gt;=0.33),('Synthèse classe'!O18&lt;0.5)),'Synthèse classe'!C18,"")</f>
        <v>0</v>
      </c>
      <c r="AL13" s="199">
        <f>IF(AK13="","",'Synthèse classe'!O18)</f>
        <v>0</v>
      </c>
      <c r="AM13" s="178"/>
      <c r="AN13" s="65">
        <f>IF(AND(('Synthèse classe'!O18&gt;=0.5),('Synthèse classe'!O18&lt;0.66)),'Synthèse classe'!C18,"")</f>
        <v>0</v>
      </c>
      <c r="AO13" s="199">
        <f>IF(AN13="","",'Synthèse classe'!O18)</f>
        <v>0</v>
      </c>
      <c r="AP13" s="178"/>
      <c r="AQ13" s="65">
        <f>IF('Synthèse classe'!O18&gt;=0.66,'Synthèse classe'!C18,"")</f>
        <v>0</v>
      </c>
      <c r="AR13" s="200">
        <f>IF(AQ13="","",'Synthèse classe'!O18)</f>
        <v>0</v>
      </c>
      <c r="AS13" s="198">
        <f>IF('Synthèse classe'!Q18&lt;0.33,'Synthèse classe'!C18,"")</f>
        <v>0</v>
      </c>
      <c r="AT13" s="199">
        <f>IF(AS13="","",'Synthèse classe'!Q18)</f>
        <v>0</v>
      </c>
      <c r="AU13" s="178"/>
      <c r="AV13" s="65">
        <f>IF(AND(('Synthèse classe'!Q18&gt;=0.33),('Synthèse classe'!Q18&lt;0.5)),'Synthèse classe'!C18,"")</f>
        <v>0</v>
      </c>
      <c r="AW13" s="199">
        <f>IF(AV13="","",'Synthèse classe'!Q18)</f>
        <v>0</v>
      </c>
      <c r="AX13" s="178"/>
      <c r="AY13" s="65">
        <f>IF(AND(('Synthèse classe'!Q18&gt;=0.5),('Synthèse classe'!Q18&lt;0.66)),'Synthèse classe'!C18,"")</f>
        <v>0</v>
      </c>
      <c r="AZ13" s="199">
        <f>IF(AY13="","",'Synthèse classe'!Q18)</f>
        <v>0</v>
      </c>
      <c r="BA13" s="178"/>
      <c r="BB13" s="65">
        <f>IF('Synthèse classe'!Q18&gt;=0.66,'Synthèse classe'!C18,"")</f>
        <v>0</v>
      </c>
      <c r="BC13" s="200">
        <f>IF(BB13="","",'Synthèse classe'!Q18)</f>
        <v>0</v>
      </c>
      <c r="BD13" s="198">
        <f>IF('Synthèse classe'!S18&lt;0.33,'Synthèse classe'!C18,"")</f>
        <v>0</v>
      </c>
      <c r="BE13" s="199">
        <f>IF(BD13="","",'Synthèse classe'!S18)</f>
        <v>0</v>
      </c>
      <c r="BF13" s="178"/>
      <c r="BG13" s="65">
        <f>IF(AND(('Synthèse classe'!S18&gt;=0.33),('Synthèse classe'!S18&lt;0.5)),'Synthèse classe'!C18,"")</f>
        <v>0</v>
      </c>
      <c r="BH13" s="199">
        <f>IF(BG13="","",'Synthèse classe'!S18)</f>
        <v>0</v>
      </c>
      <c r="BI13" s="201"/>
      <c r="BJ13" s="65">
        <f>IF(AND(('Synthèse classe'!S18&gt;=0.5),('Synthèse classe'!S18&lt;0.66)),'Synthèse classe'!C18,"")</f>
        <v>0</v>
      </c>
      <c r="BK13" s="199">
        <f>IF(BJ13="","",'Synthèse classe'!S18)</f>
        <v>0</v>
      </c>
      <c r="BL13" s="201"/>
      <c r="BM13" s="65">
        <f>IF('Synthèse classe'!S18&gt;=0.66,'Synthèse classe'!C18,"")</f>
        <v>0</v>
      </c>
      <c r="BN13" s="200">
        <f>IF(BM13="","",'Synthèse classe'!S18)</f>
        <v>0</v>
      </c>
    </row>
    <row r="14" spans="1:66" ht="15.75">
      <c r="A14" s="198">
        <f>IF('Synthèse classe'!F19&lt;0.33,'Synthèse classe'!C19,"")</f>
        <v>0</v>
      </c>
      <c r="B14" s="199">
        <f>IF(A14="","",'Synthèse classe'!F19)</f>
        <v>0</v>
      </c>
      <c r="C14" s="178"/>
      <c r="D14" s="65">
        <f>IF(AND(('Synthèse classe'!F19&gt;=0.33),('Synthèse classe'!F19&lt;0.5)),'Synthèse classe'!C19,"")</f>
        <v>0</v>
      </c>
      <c r="E14" s="199">
        <f>IF(D14="","",'Synthèse classe'!F19)</f>
        <v>0</v>
      </c>
      <c r="F14" s="178"/>
      <c r="G14" s="65">
        <f>IF(AND(('Synthèse classe'!F19&gt;=0.5),('Synthèse classe'!F19&lt;0.66)),'Synthèse classe'!C19,"")</f>
        <v>0</v>
      </c>
      <c r="H14" s="199">
        <f>IF(G14="","",'Synthèse classe'!F19)</f>
        <v>0</v>
      </c>
      <c r="I14" s="178"/>
      <c r="J14" s="65">
        <f>IF('Synthèse classe'!F19&gt;=0.66,'Synthèse classe'!C19,"")</f>
        <v>0</v>
      </c>
      <c r="K14" s="200">
        <f>IF(J14="","",'Synthèse classe'!F19)</f>
        <v>0</v>
      </c>
      <c r="L14" s="198">
        <f>IF('Synthèse classe'!H19&lt;0.33,'Synthèse classe'!C19,"")</f>
        <v>0</v>
      </c>
      <c r="M14" s="199">
        <f>IF(L14="","",'Synthèse classe'!H19)</f>
        <v>0</v>
      </c>
      <c r="N14" s="178"/>
      <c r="O14" s="65">
        <f>IF(AND(('Synthèse classe'!H19&gt;=0.33),('Synthèse classe'!H19&lt;0.5)),'Synthèse classe'!C19,"")</f>
        <v>0</v>
      </c>
      <c r="P14" s="199">
        <f>IF(O14="","",'Synthèse classe'!H19)</f>
        <v>0</v>
      </c>
      <c r="Q14" s="178"/>
      <c r="R14" s="65">
        <f>IF(AND(('Synthèse classe'!H19&gt;=0.5),('Synthèse classe'!H19&lt;0.66)),'Synthèse classe'!C19,"")</f>
        <v>0</v>
      </c>
      <c r="S14" s="199">
        <f>IF(R14="","",'Synthèse classe'!H19)</f>
        <v>0</v>
      </c>
      <c r="T14" s="178"/>
      <c r="U14" s="65">
        <f>IF('Synthèse classe'!H19&gt;=0.66,'Synthèse classe'!C19,"")</f>
        <v>0</v>
      </c>
      <c r="V14" s="200">
        <f>IF(U14="","",'Synthèse classe'!H19)</f>
        <v>0</v>
      </c>
      <c r="W14" s="198">
        <f>IF('Synthèse classe'!M19&lt;0.33,'Synthèse classe'!C19,"")</f>
        <v>0</v>
      </c>
      <c r="X14" s="199">
        <f>IF(W14="","",'Synthèse classe'!M19)</f>
        <v>0</v>
      </c>
      <c r="Y14" s="178"/>
      <c r="Z14" s="65">
        <f>IF(AND(('Synthèse classe'!M19&gt;=0.33),('Synthèse classe'!M19&lt;0.5)),'Synthèse classe'!C19,"")</f>
        <v>0</v>
      </c>
      <c r="AA14" s="199">
        <f>IF(Z14="","",'Synthèse classe'!M19)</f>
        <v>0</v>
      </c>
      <c r="AB14" s="178"/>
      <c r="AC14" s="65">
        <f>IF(AND(('Synthèse classe'!M19&gt;=0.5),('Synthèse classe'!M19&lt;0.66)),'Synthèse classe'!C19,"")</f>
        <v>0</v>
      </c>
      <c r="AD14" s="199">
        <f>IF(AC14="","",'Synthèse classe'!M19)</f>
        <v>0</v>
      </c>
      <c r="AE14" s="178"/>
      <c r="AF14" s="65">
        <f>IF('Synthèse classe'!M19&gt;=0.66,'Synthèse classe'!C19,"")</f>
        <v>0</v>
      </c>
      <c r="AG14" s="200">
        <f>IF(AF14="","",'Synthèse classe'!M19)</f>
        <v>0</v>
      </c>
      <c r="AH14" s="198">
        <f>IF('Synthèse classe'!O19&lt;0.33,'Synthèse classe'!C19,"")</f>
        <v>0</v>
      </c>
      <c r="AI14" s="199">
        <f>IF(AH14="","",'Synthèse classe'!O19)</f>
        <v>0</v>
      </c>
      <c r="AJ14" s="178"/>
      <c r="AK14" s="65">
        <f>IF(AND(('Synthèse classe'!O19&gt;=0.33),('Synthèse classe'!O19&lt;0.5)),'Synthèse classe'!C19,"")</f>
        <v>0</v>
      </c>
      <c r="AL14" s="199">
        <f>IF(AK14="","",'Synthèse classe'!O19)</f>
        <v>0</v>
      </c>
      <c r="AM14" s="178"/>
      <c r="AN14" s="65">
        <f>IF(AND(('Synthèse classe'!O19&gt;=0.5),('Synthèse classe'!O19&lt;0.66)),'Synthèse classe'!C19,"")</f>
        <v>0</v>
      </c>
      <c r="AO14" s="199">
        <f>IF(AN14="","",'Synthèse classe'!O19)</f>
        <v>0</v>
      </c>
      <c r="AP14" s="178"/>
      <c r="AQ14" s="65">
        <f>IF('Synthèse classe'!O19&gt;=0.66,'Synthèse classe'!C19,"")</f>
        <v>0</v>
      </c>
      <c r="AR14" s="200">
        <f>IF(AQ14="","",'Synthèse classe'!O19)</f>
        <v>0</v>
      </c>
      <c r="AS14" s="198">
        <f>IF('Synthèse classe'!Q19&lt;0.33,'Synthèse classe'!C19,"")</f>
        <v>0</v>
      </c>
      <c r="AT14" s="199">
        <f>IF(AS14="","",'Synthèse classe'!Q19)</f>
        <v>0</v>
      </c>
      <c r="AU14" s="178"/>
      <c r="AV14" s="65">
        <f>IF(AND(('Synthèse classe'!Q19&gt;=0.33),('Synthèse classe'!Q19&lt;0.5)),'Synthèse classe'!C19,"")</f>
        <v>0</v>
      </c>
      <c r="AW14" s="199">
        <f>IF(AV14="","",'Synthèse classe'!Q19)</f>
        <v>0</v>
      </c>
      <c r="AX14" s="178"/>
      <c r="AY14" s="65">
        <f>IF(AND(('Synthèse classe'!Q19&gt;=0.5),('Synthèse classe'!Q19&lt;0.66)),'Synthèse classe'!C19,"")</f>
        <v>0</v>
      </c>
      <c r="AZ14" s="199">
        <f>IF(AY14="","",'Synthèse classe'!Q19)</f>
        <v>0</v>
      </c>
      <c r="BA14" s="178"/>
      <c r="BB14" s="65">
        <f>IF('Synthèse classe'!Q19&gt;=0.66,'Synthèse classe'!C19,"")</f>
        <v>0</v>
      </c>
      <c r="BC14" s="200">
        <f>IF(BB14="","",'Synthèse classe'!Q19)</f>
        <v>0</v>
      </c>
      <c r="BD14" s="198">
        <f>IF('Synthèse classe'!S19&lt;0.33,'Synthèse classe'!C19,"")</f>
        <v>0</v>
      </c>
      <c r="BE14" s="199">
        <f>IF(BD14="","",'Synthèse classe'!S19)</f>
        <v>0</v>
      </c>
      <c r="BF14" s="178"/>
      <c r="BG14" s="65">
        <f>IF(AND(('Synthèse classe'!S19&gt;=0.33),('Synthèse classe'!S19&lt;0.5)),'Synthèse classe'!C19,"")</f>
        <v>0</v>
      </c>
      <c r="BH14" s="199">
        <f>IF(BG14="","",'Synthèse classe'!S19)</f>
        <v>0</v>
      </c>
      <c r="BI14" s="201"/>
      <c r="BJ14" s="65">
        <f>IF(AND(('Synthèse classe'!S19&gt;=0.5),('Synthèse classe'!S19&lt;0.66)),'Synthèse classe'!C19,"")</f>
        <v>0</v>
      </c>
      <c r="BK14" s="199">
        <f>IF(BJ14="","",'Synthèse classe'!S19)</f>
        <v>0</v>
      </c>
      <c r="BL14" s="201"/>
      <c r="BM14" s="65">
        <f>IF('Synthèse classe'!S19&gt;=0.66,'Synthèse classe'!C19,"")</f>
        <v>0</v>
      </c>
      <c r="BN14" s="200">
        <f>IF(BM14="","",'Synthèse classe'!S19)</f>
        <v>0</v>
      </c>
    </row>
    <row r="15" spans="1:66" ht="15.75">
      <c r="A15" s="198">
        <f>IF('Synthèse classe'!F20&lt;0.33,'Synthèse classe'!C20,"")</f>
        <v>0</v>
      </c>
      <c r="B15" s="199">
        <f>IF(A15="","",'Synthèse classe'!F20)</f>
        <v>0</v>
      </c>
      <c r="C15" s="178"/>
      <c r="D15" s="65">
        <f>IF(AND(('Synthèse classe'!F20&gt;=0.33),('Synthèse classe'!F20&lt;0.5)),'Synthèse classe'!C20,"")</f>
        <v>0</v>
      </c>
      <c r="E15" s="199">
        <f>IF(D15="","",'Synthèse classe'!F20)</f>
        <v>0</v>
      </c>
      <c r="F15" s="178"/>
      <c r="G15" s="65">
        <f>IF(AND(('Synthèse classe'!F20&gt;=0.5),('Synthèse classe'!F20&lt;0.66)),'Synthèse classe'!C20,"")</f>
        <v>0</v>
      </c>
      <c r="H15" s="199">
        <f>IF(G15="","",'Synthèse classe'!F20)</f>
        <v>0</v>
      </c>
      <c r="I15" s="178"/>
      <c r="J15" s="65">
        <f>IF('Synthèse classe'!F20&gt;=0.66,'Synthèse classe'!C20,"")</f>
        <v>0</v>
      </c>
      <c r="K15" s="200">
        <f>IF(J15="","",'Synthèse classe'!F20)</f>
        <v>0</v>
      </c>
      <c r="L15" s="198">
        <f>IF('Synthèse classe'!H20&lt;0.33,'Synthèse classe'!C20,"")</f>
        <v>0</v>
      </c>
      <c r="M15" s="199">
        <f>IF(L15="","",'Synthèse classe'!H20)</f>
        <v>0</v>
      </c>
      <c r="N15" s="178"/>
      <c r="O15" s="65">
        <f>IF(AND(('Synthèse classe'!H20&gt;=0.33),('Synthèse classe'!H20&lt;0.5)),'Synthèse classe'!C20,"")</f>
        <v>0</v>
      </c>
      <c r="P15" s="199">
        <f>IF(O15="","",'Synthèse classe'!H20)</f>
        <v>0</v>
      </c>
      <c r="Q15" s="178"/>
      <c r="R15" s="65">
        <f>IF(AND(('Synthèse classe'!H20&gt;=0.5),('Synthèse classe'!H20&lt;0.66)),'Synthèse classe'!C20,"")</f>
        <v>0</v>
      </c>
      <c r="S15" s="199">
        <f>IF(R15="","",'Synthèse classe'!H20)</f>
        <v>0</v>
      </c>
      <c r="T15" s="178"/>
      <c r="U15" s="65">
        <f>IF('Synthèse classe'!H20&gt;=0.66,'Synthèse classe'!C20,"")</f>
        <v>0</v>
      </c>
      <c r="V15" s="200">
        <f>IF(U15="","",'Synthèse classe'!H20)</f>
        <v>0</v>
      </c>
      <c r="W15" s="198">
        <f>IF('Synthèse classe'!M20&lt;0.33,'Synthèse classe'!C20,"")</f>
        <v>0</v>
      </c>
      <c r="X15" s="199">
        <f>IF(W15="","",'Synthèse classe'!M20)</f>
        <v>0</v>
      </c>
      <c r="Y15" s="178"/>
      <c r="Z15" s="65">
        <f>IF(AND(('Synthèse classe'!M20&gt;=0.33),('Synthèse classe'!M20&lt;0.5)),'Synthèse classe'!C20,"")</f>
        <v>0</v>
      </c>
      <c r="AA15" s="199">
        <f>IF(Z15="","",'Synthèse classe'!M20)</f>
        <v>0</v>
      </c>
      <c r="AB15" s="178"/>
      <c r="AC15" s="65">
        <f>IF(AND(('Synthèse classe'!M20&gt;=0.5),('Synthèse classe'!M20&lt;0.66)),'Synthèse classe'!C20,"")</f>
        <v>0</v>
      </c>
      <c r="AD15" s="199">
        <f>IF(AC15="","",'Synthèse classe'!M20)</f>
        <v>0</v>
      </c>
      <c r="AE15" s="178"/>
      <c r="AF15" s="65">
        <f>IF('Synthèse classe'!M20&gt;=0.66,'Synthèse classe'!C20,"")</f>
        <v>0</v>
      </c>
      <c r="AG15" s="200">
        <f>IF(AF15="","",'Synthèse classe'!M20)</f>
        <v>0</v>
      </c>
      <c r="AH15" s="198">
        <f>IF('Synthèse classe'!O20&lt;0.33,'Synthèse classe'!C20,"")</f>
        <v>0</v>
      </c>
      <c r="AI15" s="199">
        <f>IF(AH15="","",'Synthèse classe'!O20)</f>
        <v>0</v>
      </c>
      <c r="AJ15" s="178"/>
      <c r="AK15" s="65">
        <f>IF(AND(('Synthèse classe'!O20&gt;=0.33),('Synthèse classe'!O20&lt;0.5)),'Synthèse classe'!C20,"")</f>
        <v>0</v>
      </c>
      <c r="AL15" s="199">
        <f>IF(AK15="","",'Synthèse classe'!O20)</f>
        <v>0</v>
      </c>
      <c r="AM15" s="178"/>
      <c r="AN15" s="65">
        <f>IF(AND(('Synthèse classe'!O20&gt;=0.5),('Synthèse classe'!O20&lt;0.66)),'Synthèse classe'!C20,"")</f>
        <v>0</v>
      </c>
      <c r="AO15" s="199">
        <f>IF(AN15="","",'Synthèse classe'!O20)</f>
        <v>0</v>
      </c>
      <c r="AP15" s="178"/>
      <c r="AQ15" s="65">
        <f>IF('Synthèse classe'!O20&gt;=0.66,'Synthèse classe'!C20,"")</f>
        <v>0</v>
      </c>
      <c r="AR15" s="200">
        <f>IF(AQ15="","",'Synthèse classe'!O20)</f>
        <v>0</v>
      </c>
      <c r="AS15" s="198">
        <f>IF('Synthèse classe'!Q20&lt;0.33,'Synthèse classe'!C20,"")</f>
        <v>0</v>
      </c>
      <c r="AT15" s="199">
        <f>IF(AS15="","",'Synthèse classe'!Q20)</f>
        <v>0</v>
      </c>
      <c r="AU15" s="178"/>
      <c r="AV15" s="65">
        <f>IF(AND(('Synthèse classe'!Q20&gt;=0.33),('Synthèse classe'!Q20&lt;0.5)),'Synthèse classe'!C20,"")</f>
        <v>0</v>
      </c>
      <c r="AW15" s="199">
        <f>IF(AV15="","",'Synthèse classe'!Q20)</f>
        <v>0</v>
      </c>
      <c r="AX15" s="178"/>
      <c r="AY15" s="65">
        <f>IF(AND(('Synthèse classe'!Q20&gt;=0.5),('Synthèse classe'!Q20&lt;0.66)),'Synthèse classe'!C20,"")</f>
        <v>0</v>
      </c>
      <c r="AZ15" s="199">
        <f>IF(AY15="","",'Synthèse classe'!Q20)</f>
        <v>0</v>
      </c>
      <c r="BA15" s="178"/>
      <c r="BB15" s="65">
        <f>IF('Synthèse classe'!Q20&gt;=0.66,'Synthèse classe'!C20,"")</f>
        <v>0</v>
      </c>
      <c r="BC15" s="200">
        <f>IF(BB15="","",'Synthèse classe'!Q20)</f>
        <v>0</v>
      </c>
      <c r="BD15" s="198">
        <f>IF('Synthèse classe'!S20&lt;0.33,'Synthèse classe'!C20,"")</f>
        <v>0</v>
      </c>
      <c r="BE15" s="199">
        <f>IF(BD15="","",'Synthèse classe'!S20)</f>
        <v>0</v>
      </c>
      <c r="BF15" s="178"/>
      <c r="BG15" s="65">
        <f>IF(AND(('Synthèse classe'!S20&gt;=0.33),('Synthèse classe'!S20&lt;0.5)),'Synthèse classe'!C20,"")</f>
        <v>0</v>
      </c>
      <c r="BH15" s="199">
        <f>IF(BG15="","",'Synthèse classe'!S20)</f>
        <v>0</v>
      </c>
      <c r="BI15" s="201"/>
      <c r="BJ15" s="65">
        <f>IF(AND(('Synthèse classe'!S20&gt;=0.5),('Synthèse classe'!S20&lt;0.66)),'Synthèse classe'!C20,"")</f>
        <v>0</v>
      </c>
      <c r="BK15" s="199">
        <f>IF(BJ15="","",'Synthèse classe'!S20)</f>
        <v>0</v>
      </c>
      <c r="BL15" s="201"/>
      <c r="BM15" s="65">
        <f>IF('Synthèse classe'!S20&gt;=0.66,'Synthèse classe'!C20,"")</f>
        <v>0</v>
      </c>
      <c r="BN15" s="200">
        <f>IF(BM15="","",'Synthèse classe'!S20)</f>
        <v>0</v>
      </c>
    </row>
    <row r="16" spans="1:66" ht="15.75">
      <c r="A16" s="198">
        <f>IF('Synthèse classe'!F21&lt;0.33,'Synthèse classe'!C21,"")</f>
        <v>0</v>
      </c>
      <c r="B16" s="199">
        <f>IF(A16="","",'Synthèse classe'!F21)</f>
        <v>0</v>
      </c>
      <c r="C16" s="178"/>
      <c r="D16" s="65">
        <f>IF(AND(('Synthèse classe'!F21&gt;=0.33),('Synthèse classe'!F21&lt;0.5)),'Synthèse classe'!C21,"")</f>
        <v>0</v>
      </c>
      <c r="E16" s="199">
        <f>IF(D16="","",'Synthèse classe'!F21)</f>
        <v>0</v>
      </c>
      <c r="F16" s="178"/>
      <c r="G16" s="65">
        <f>IF(AND(('Synthèse classe'!F21&gt;=0.5),('Synthèse classe'!F21&lt;0.66)),'Synthèse classe'!C21,"")</f>
        <v>0</v>
      </c>
      <c r="H16" s="199">
        <f>IF(G16="","",'Synthèse classe'!F21)</f>
        <v>0</v>
      </c>
      <c r="I16" s="178"/>
      <c r="J16" s="65">
        <f>IF('Synthèse classe'!F21&gt;=0.66,'Synthèse classe'!C21,"")</f>
        <v>0</v>
      </c>
      <c r="K16" s="200">
        <f>IF(J16="","",'Synthèse classe'!F21)</f>
        <v>0</v>
      </c>
      <c r="L16" s="198">
        <f>IF('Synthèse classe'!H21&lt;0.33,'Synthèse classe'!C21,"")</f>
        <v>0</v>
      </c>
      <c r="M16" s="199">
        <f>IF(L16="","",'Synthèse classe'!H21)</f>
        <v>0</v>
      </c>
      <c r="N16" s="178"/>
      <c r="O16" s="65">
        <f>IF(AND(('Synthèse classe'!H21&gt;=0.33),('Synthèse classe'!H21&lt;0.5)),'Synthèse classe'!C21,"")</f>
        <v>0</v>
      </c>
      <c r="P16" s="199">
        <f>IF(O16="","",'Synthèse classe'!H21)</f>
        <v>0</v>
      </c>
      <c r="Q16" s="178"/>
      <c r="R16" s="65">
        <f>IF(AND(('Synthèse classe'!H21&gt;=0.5),('Synthèse classe'!H21&lt;0.66)),'Synthèse classe'!C21,"")</f>
        <v>0</v>
      </c>
      <c r="S16" s="199">
        <f>IF(R16="","",'Synthèse classe'!H21)</f>
        <v>0</v>
      </c>
      <c r="T16" s="178"/>
      <c r="U16" s="65">
        <f>IF('Synthèse classe'!H21&gt;=0.66,'Synthèse classe'!C21,"")</f>
        <v>0</v>
      </c>
      <c r="V16" s="200">
        <f>IF(U16="","",'Synthèse classe'!H21)</f>
        <v>0</v>
      </c>
      <c r="W16" s="198">
        <f>IF('Synthèse classe'!M21&lt;0.33,'Synthèse classe'!C21,"")</f>
        <v>0</v>
      </c>
      <c r="X16" s="199">
        <f>IF(W16="","",'Synthèse classe'!M21)</f>
        <v>0</v>
      </c>
      <c r="Y16" s="178"/>
      <c r="Z16" s="65">
        <f>IF(AND(('Synthèse classe'!M21&gt;=0.33),('Synthèse classe'!M21&lt;0.5)),'Synthèse classe'!C21,"")</f>
        <v>0</v>
      </c>
      <c r="AA16" s="199">
        <f>IF(Z16="","",'Synthèse classe'!M21)</f>
        <v>0</v>
      </c>
      <c r="AB16" s="178"/>
      <c r="AC16" s="65">
        <f>IF(AND(('Synthèse classe'!M21&gt;=0.5),('Synthèse classe'!M21&lt;0.66)),'Synthèse classe'!C21,"")</f>
        <v>0</v>
      </c>
      <c r="AD16" s="199">
        <f>IF(AC16="","",'Synthèse classe'!M21)</f>
        <v>0</v>
      </c>
      <c r="AE16" s="178"/>
      <c r="AF16" s="65">
        <f>IF('Synthèse classe'!M21&gt;=0.66,'Synthèse classe'!C21,"")</f>
        <v>0</v>
      </c>
      <c r="AG16" s="200">
        <f>IF(AF16="","",'Synthèse classe'!M21)</f>
        <v>0</v>
      </c>
      <c r="AH16" s="198">
        <f>IF('Synthèse classe'!O21&lt;0.33,'Synthèse classe'!C21,"")</f>
        <v>0</v>
      </c>
      <c r="AI16" s="199">
        <f>IF(AH16="","",'Synthèse classe'!O21)</f>
        <v>0</v>
      </c>
      <c r="AJ16" s="178"/>
      <c r="AK16" s="65">
        <f>IF(AND(('Synthèse classe'!O21&gt;=0.33),('Synthèse classe'!O21&lt;0.5)),'Synthèse classe'!C21,"")</f>
        <v>0</v>
      </c>
      <c r="AL16" s="199">
        <f>IF(AK16="","",'Synthèse classe'!O21)</f>
        <v>0</v>
      </c>
      <c r="AM16" s="178"/>
      <c r="AN16" s="65">
        <f>IF(AND(('Synthèse classe'!O21&gt;=0.5),('Synthèse classe'!O21&lt;0.66)),'Synthèse classe'!C21,"")</f>
        <v>0</v>
      </c>
      <c r="AO16" s="199">
        <f>IF(AN16="","",'Synthèse classe'!O21)</f>
        <v>0</v>
      </c>
      <c r="AP16" s="178"/>
      <c r="AQ16" s="65">
        <f>IF('Synthèse classe'!O21&gt;=0.66,'Synthèse classe'!C21,"")</f>
        <v>0</v>
      </c>
      <c r="AR16" s="200">
        <f>IF(AQ16="","",'Synthèse classe'!O21)</f>
        <v>0</v>
      </c>
      <c r="AS16" s="198">
        <f>IF('Synthèse classe'!Q21&lt;0.33,'Synthèse classe'!C21,"")</f>
        <v>0</v>
      </c>
      <c r="AT16" s="199">
        <f>IF(AS16="","",'Synthèse classe'!Q21)</f>
        <v>0</v>
      </c>
      <c r="AU16" s="178"/>
      <c r="AV16" s="65">
        <f>IF(AND(('Synthèse classe'!Q21&gt;=0.33),('Synthèse classe'!Q21&lt;0.5)),'Synthèse classe'!C21,"")</f>
        <v>0</v>
      </c>
      <c r="AW16" s="199">
        <f>IF(AV16="","",'Synthèse classe'!Q21)</f>
        <v>0</v>
      </c>
      <c r="AX16" s="178"/>
      <c r="AY16" s="65">
        <f>IF(AND(('Synthèse classe'!Q21&gt;=0.5),('Synthèse classe'!Q21&lt;0.66)),'Synthèse classe'!C21,"")</f>
        <v>0</v>
      </c>
      <c r="AZ16" s="199">
        <f>IF(AY16="","",'Synthèse classe'!Q21)</f>
        <v>0</v>
      </c>
      <c r="BA16" s="178"/>
      <c r="BB16" s="65">
        <f>IF('Synthèse classe'!Q21&gt;=0.66,'Synthèse classe'!C21,"")</f>
        <v>0</v>
      </c>
      <c r="BC16" s="200">
        <f>IF(BB16="","",'Synthèse classe'!Q21)</f>
        <v>0</v>
      </c>
      <c r="BD16" s="198">
        <f>IF('Synthèse classe'!S21&lt;0.33,'Synthèse classe'!C21,"")</f>
        <v>0</v>
      </c>
      <c r="BE16" s="199">
        <f>IF(BD16="","",'Synthèse classe'!S21)</f>
        <v>0</v>
      </c>
      <c r="BF16" s="178"/>
      <c r="BG16" s="65">
        <f>IF(AND(('Synthèse classe'!S21&gt;=0.33),('Synthèse classe'!S21&lt;0.5)),'Synthèse classe'!C21,"")</f>
        <v>0</v>
      </c>
      <c r="BH16" s="199">
        <f>IF(BG16="","",'Synthèse classe'!S21)</f>
        <v>0</v>
      </c>
      <c r="BI16" s="201"/>
      <c r="BJ16" s="65">
        <f>IF(AND(('Synthèse classe'!S21&gt;=0.5),('Synthèse classe'!S21&lt;0.66)),'Synthèse classe'!C21,"")</f>
        <v>0</v>
      </c>
      <c r="BK16" s="199">
        <f>IF(BJ16="","",'Synthèse classe'!S21)</f>
        <v>0</v>
      </c>
      <c r="BL16" s="201"/>
      <c r="BM16" s="65">
        <f>IF('Synthèse classe'!S21&gt;=0.66,'Synthèse classe'!C21,"")</f>
        <v>0</v>
      </c>
      <c r="BN16" s="200">
        <f>IF(BM16="","",'Synthèse classe'!S21)</f>
        <v>0</v>
      </c>
    </row>
    <row r="17" spans="1:66" ht="15.75">
      <c r="A17" s="198">
        <f>IF('Synthèse classe'!F22&lt;0.33,'Synthèse classe'!C22,"")</f>
        <v>0</v>
      </c>
      <c r="B17" s="199">
        <f>IF(A17="","",'Synthèse classe'!F22)</f>
        <v>0</v>
      </c>
      <c r="C17" s="178"/>
      <c r="D17" s="65">
        <f>IF(AND(('Synthèse classe'!F22&gt;=0.33),('Synthèse classe'!F22&lt;0.5)),'Synthèse classe'!C22,"")</f>
        <v>0</v>
      </c>
      <c r="E17" s="199">
        <f>IF(D17="","",'Synthèse classe'!F22)</f>
        <v>0</v>
      </c>
      <c r="F17" s="178"/>
      <c r="G17" s="65">
        <f>IF(AND(('Synthèse classe'!F22&gt;=0.5),('Synthèse classe'!F22&lt;0.66)),'Synthèse classe'!C22,"")</f>
        <v>0</v>
      </c>
      <c r="H17" s="199">
        <f>IF(G17="","",'Synthèse classe'!F22)</f>
        <v>0</v>
      </c>
      <c r="I17" s="178"/>
      <c r="J17" s="65">
        <f>IF('Synthèse classe'!F22&gt;=0.66,'Synthèse classe'!C22,"")</f>
        <v>0</v>
      </c>
      <c r="K17" s="200">
        <f>IF(J17="","",'Synthèse classe'!F22)</f>
        <v>0</v>
      </c>
      <c r="L17" s="198">
        <f>IF('Synthèse classe'!H22&lt;0.33,'Synthèse classe'!C22,"")</f>
        <v>0</v>
      </c>
      <c r="M17" s="199">
        <f>IF(L17="","",'Synthèse classe'!H22)</f>
        <v>0</v>
      </c>
      <c r="N17" s="178"/>
      <c r="O17" s="65">
        <f>IF(AND(('Synthèse classe'!H22&gt;=0.33),('Synthèse classe'!H22&lt;0.5)),'Synthèse classe'!C22,"")</f>
        <v>0</v>
      </c>
      <c r="P17" s="199">
        <f>IF(O17="","",'Synthèse classe'!H22)</f>
        <v>0</v>
      </c>
      <c r="Q17" s="178"/>
      <c r="R17" s="65">
        <f>IF(AND(('Synthèse classe'!H22&gt;=0.5),('Synthèse classe'!H22&lt;0.66)),'Synthèse classe'!C22,"")</f>
        <v>0</v>
      </c>
      <c r="S17" s="199">
        <f>IF(R17="","",'Synthèse classe'!H22)</f>
        <v>0</v>
      </c>
      <c r="T17" s="178"/>
      <c r="U17" s="65">
        <f>IF('Synthèse classe'!H22&gt;=0.66,'Synthèse classe'!C22,"")</f>
        <v>0</v>
      </c>
      <c r="V17" s="200">
        <f>IF(U17="","",'Synthèse classe'!H22)</f>
        <v>0</v>
      </c>
      <c r="W17" s="198">
        <f>IF('Synthèse classe'!M22&lt;0.33,'Synthèse classe'!C22,"")</f>
        <v>0</v>
      </c>
      <c r="X17" s="199">
        <f>IF(W17="","",'Synthèse classe'!M22)</f>
        <v>0</v>
      </c>
      <c r="Y17" s="178"/>
      <c r="Z17" s="65">
        <f>IF(AND(('Synthèse classe'!M22&gt;=0.33),('Synthèse classe'!M22&lt;0.5)),'Synthèse classe'!C22,"")</f>
        <v>0</v>
      </c>
      <c r="AA17" s="199">
        <f>IF(Z17="","",'Synthèse classe'!M22)</f>
        <v>0</v>
      </c>
      <c r="AB17" s="178"/>
      <c r="AC17" s="65">
        <f>IF(AND(('Synthèse classe'!M22&gt;=0.5),('Synthèse classe'!M22&lt;0.66)),'Synthèse classe'!C22,"")</f>
        <v>0</v>
      </c>
      <c r="AD17" s="199">
        <f>IF(AC17="","",'Synthèse classe'!M22)</f>
        <v>0</v>
      </c>
      <c r="AE17" s="178"/>
      <c r="AF17" s="65">
        <f>IF('Synthèse classe'!M22&gt;=0.66,'Synthèse classe'!C22,"")</f>
        <v>0</v>
      </c>
      <c r="AG17" s="200">
        <f>IF(AF17="","",'Synthèse classe'!M22)</f>
        <v>0</v>
      </c>
      <c r="AH17" s="198">
        <f>IF('Synthèse classe'!O22&lt;0.33,'Synthèse classe'!C22,"")</f>
        <v>0</v>
      </c>
      <c r="AI17" s="199">
        <f>IF(AH17="","",'Synthèse classe'!O22)</f>
        <v>0</v>
      </c>
      <c r="AJ17" s="178"/>
      <c r="AK17" s="65">
        <f>IF(AND(('Synthèse classe'!O22&gt;=0.33),('Synthèse classe'!O22&lt;0.5)),'Synthèse classe'!C22,"")</f>
        <v>0</v>
      </c>
      <c r="AL17" s="199">
        <f>IF(AK17="","",'Synthèse classe'!O22)</f>
        <v>0</v>
      </c>
      <c r="AM17" s="178"/>
      <c r="AN17" s="65">
        <f>IF(AND(('Synthèse classe'!O22&gt;=0.5),('Synthèse classe'!O22&lt;0.66)),'Synthèse classe'!C22,"")</f>
        <v>0</v>
      </c>
      <c r="AO17" s="199">
        <f>IF(AN17="","",'Synthèse classe'!O22)</f>
        <v>0</v>
      </c>
      <c r="AP17" s="178"/>
      <c r="AQ17" s="65">
        <f>IF('Synthèse classe'!O22&gt;=0.66,'Synthèse classe'!C22,"")</f>
        <v>0</v>
      </c>
      <c r="AR17" s="200">
        <f>IF(AQ17="","",'Synthèse classe'!O22)</f>
        <v>0</v>
      </c>
      <c r="AS17" s="198">
        <f>IF('Synthèse classe'!Q22&lt;0.33,'Synthèse classe'!C22,"")</f>
        <v>0</v>
      </c>
      <c r="AT17" s="199">
        <f>IF(AS17="","",'Synthèse classe'!Q22)</f>
        <v>0</v>
      </c>
      <c r="AU17" s="178"/>
      <c r="AV17" s="65">
        <f>IF(AND(('Synthèse classe'!Q22&gt;=0.33),('Synthèse classe'!Q22&lt;0.5)),'Synthèse classe'!C22,"")</f>
        <v>0</v>
      </c>
      <c r="AW17" s="199">
        <f>IF(AV17="","",'Synthèse classe'!Q22)</f>
        <v>0</v>
      </c>
      <c r="AX17" s="178"/>
      <c r="AY17" s="65">
        <f>IF(AND(('Synthèse classe'!Q22&gt;=0.5),('Synthèse classe'!Q22&lt;0.66)),'Synthèse classe'!C22,"")</f>
        <v>0</v>
      </c>
      <c r="AZ17" s="199">
        <f>IF(AY17="","",'Synthèse classe'!Q22)</f>
        <v>0</v>
      </c>
      <c r="BA17" s="178"/>
      <c r="BB17" s="65">
        <f>IF('Synthèse classe'!Q22&gt;=0.66,'Synthèse classe'!C22,"")</f>
        <v>0</v>
      </c>
      <c r="BC17" s="200">
        <f>IF(BB17="","",'Synthèse classe'!Q22)</f>
        <v>0</v>
      </c>
      <c r="BD17" s="198">
        <f>IF('Synthèse classe'!S22&lt;0.33,'Synthèse classe'!C22,"")</f>
        <v>0</v>
      </c>
      <c r="BE17" s="199">
        <f>IF(BD17="","",'Synthèse classe'!S22)</f>
        <v>0</v>
      </c>
      <c r="BF17" s="178"/>
      <c r="BG17" s="65">
        <f>IF(AND(('Synthèse classe'!S22&gt;=0.33),('Synthèse classe'!S22&lt;0.5)),'Synthèse classe'!C22,"")</f>
        <v>0</v>
      </c>
      <c r="BH17" s="199">
        <f>IF(BG17="","",'Synthèse classe'!S22)</f>
        <v>0</v>
      </c>
      <c r="BI17" s="201"/>
      <c r="BJ17" s="65">
        <f>IF(AND(('Synthèse classe'!S22&gt;=0.5),('Synthèse classe'!S22&lt;0.66)),'Synthèse classe'!C22,"")</f>
        <v>0</v>
      </c>
      <c r="BK17" s="199">
        <f>IF(BJ17="","",'Synthèse classe'!S22)</f>
        <v>0</v>
      </c>
      <c r="BL17" s="201"/>
      <c r="BM17" s="65">
        <f>IF('Synthèse classe'!S22&gt;=0.66,'Synthèse classe'!C22,"")</f>
        <v>0</v>
      </c>
      <c r="BN17" s="200">
        <f>IF(BM17="","",'Synthèse classe'!S22)</f>
        <v>0</v>
      </c>
    </row>
    <row r="18" spans="1:66" ht="15.75">
      <c r="A18" s="198">
        <f>IF('Synthèse classe'!F23&lt;0.33,'Synthèse classe'!C23,"")</f>
        <v>0</v>
      </c>
      <c r="B18" s="199">
        <f>IF(A18="","",'Synthèse classe'!F23)</f>
        <v>0</v>
      </c>
      <c r="C18" s="178"/>
      <c r="D18" s="65">
        <f>IF(AND(('Synthèse classe'!F23&gt;=0.33),('Synthèse classe'!F23&lt;0.5)),'Synthèse classe'!C23,"")</f>
        <v>0</v>
      </c>
      <c r="E18" s="199">
        <f>IF(D18="","",'Synthèse classe'!F23)</f>
        <v>0</v>
      </c>
      <c r="F18" s="178"/>
      <c r="G18" s="65">
        <f>IF(AND(('Synthèse classe'!F23&gt;=0.5),('Synthèse classe'!F23&lt;0.66)),'Synthèse classe'!C23,"")</f>
        <v>0</v>
      </c>
      <c r="H18" s="199">
        <f>IF(G18="","",'Synthèse classe'!F23)</f>
        <v>0</v>
      </c>
      <c r="I18" s="178"/>
      <c r="J18" s="65">
        <f>IF('Synthèse classe'!F23&gt;=0.66,'Synthèse classe'!C23,"")</f>
        <v>0</v>
      </c>
      <c r="K18" s="200">
        <f>IF(J18="","",'Synthèse classe'!F23)</f>
        <v>0</v>
      </c>
      <c r="L18" s="198">
        <f>IF('Synthèse classe'!H23&lt;0.33,'Synthèse classe'!C23,"")</f>
        <v>0</v>
      </c>
      <c r="M18" s="199">
        <f>IF(L18="","",'Synthèse classe'!H23)</f>
        <v>0</v>
      </c>
      <c r="N18" s="178"/>
      <c r="O18" s="65">
        <f>IF(AND(('Synthèse classe'!H23&gt;=0.33),('Synthèse classe'!H23&lt;0.5)),'Synthèse classe'!C23,"")</f>
        <v>0</v>
      </c>
      <c r="P18" s="199">
        <f>IF(O18="","",'Synthèse classe'!H23)</f>
        <v>0</v>
      </c>
      <c r="Q18" s="178"/>
      <c r="R18" s="65">
        <f>IF(AND(('Synthèse classe'!H23&gt;=0.5),('Synthèse classe'!H23&lt;0.66)),'Synthèse classe'!C23,"")</f>
        <v>0</v>
      </c>
      <c r="S18" s="199">
        <f>IF(R18="","",'Synthèse classe'!H23)</f>
        <v>0</v>
      </c>
      <c r="T18" s="178"/>
      <c r="U18" s="65">
        <f>IF('Synthèse classe'!H23&gt;=0.66,'Synthèse classe'!C23,"")</f>
        <v>0</v>
      </c>
      <c r="V18" s="200">
        <f>IF(U18="","",'Synthèse classe'!H23)</f>
        <v>0</v>
      </c>
      <c r="W18" s="198">
        <f>IF('Synthèse classe'!M23&lt;0.33,'Synthèse classe'!C23,"")</f>
        <v>0</v>
      </c>
      <c r="X18" s="199">
        <f>IF(W18="","",'Synthèse classe'!M23)</f>
        <v>0</v>
      </c>
      <c r="Y18" s="178"/>
      <c r="Z18" s="65">
        <f>IF(AND(('Synthèse classe'!M23&gt;=0.33),('Synthèse classe'!M23&lt;0.5)),'Synthèse classe'!C23,"")</f>
        <v>0</v>
      </c>
      <c r="AA18" s="199">
        <f>IF(Z18="","",'Synthèse classe'!M23)</f>
        <v>0</v>
      </c>
      <c r="AB18" s="178"/>
      <c r="AC18" s="65">
        <f>IF(AND(('Synthèse classe'!M23&gt;=0.5),('Synthèse classe'!M23&lt;0.66)),'Synthèse classe'!C23,"")</f>
        <v>0</v>
      </c>
      <c r="AD18" s="199">
        <f>IF(AC18="","",'Synthèse classe'!M23)</f>
        <v>0</v>
      </c>
      <c r="AE18" s="178"/>
      <c r="AF18" s="65">
        <f>IF('Synthèse classe'!M23&gt;=0.66,'Synthèse classe'!C23,"")</f>
        <v>0</v>
      </c>
      <c r="AG18" s="200">
        <f>IF(AF18="","",'Synthèse classe'!M23)</f>
        <v>0</v>
      </c>
      <c r="AH18" s="198">
        <f>IF('Synthèse classe'!O23&lt;0.33,'Synthèse classe'!C23,"")</f>
        <v>0</v>
      </c>
      <c r="AI18" s="199">
        <f>IF(AH18="","",'Synthèse classe'!O23)</f>
        <v>0</v>
      </c>
      <c r="AJ18" s="178"/>
      <c r="AK18" s="65">
        <f>IF(AND(('Synthèse classe'!O23&gt;=0.33),('Synthèse classe'!O23&lt;0.5)),'Synthèse classe'!C23,"")</f>
        <v>0</v>
      </c>
      <c r="AL18" s="199">
        <f>IF(AK18="","",'Synthèse classe'!O23)</f>
        <v>0</v>
      </c>
      <c r="AM18" s="178"/>
      <c r="AN18" s="65">
        <f>IF(AND(('Synthèse classe'!O23&gt;=0.5),('Synthèse classe'!O23&lt;0.66)),'Synthèse classe'!C23,"")</f>
        <v>0</v>
      </c>
      <c r="AO18" s="199">
        <f>IF(AN18="","",'Synthèse classe'!O23)</f>
        <v>0</v>
      </c>
      <c r="AP18" s="178"/>
      <c r="AQ18" s="65">
        <f>IF('Synthèse classe'!O23&gt;=0.66,'Synthèse classe'!C23,"")</f>
        <v>0</v>
      </c>
      <c r="AR18" s="200">
        <f>IF(AQ18="","",'Synthèse classe'!O23)</f>
        <v>0</v>
      </c>
      <c r="AS18" s="198">
        <f>IF('Synthèse classe'!Q23&lt;0.33,'Synthèse classe'!C23,"")</f>
        <v>0</v>
      </c>
      <c r="AT18" s="199">
        <f>IF(AS18="","",'Synthèse classe'!Q23)</f>
        <v>0</v>
      </c>
      <c r="AU18" s="178"/>
      <c r="AV18" s="65">
        <f>IF(AND(('Synthèse classe'!Q23&gt;=0.33),('Synthèse classe'!Q23&lt;0.5)),'Synthèse classe'!C23,"")</f>
        <v>0</v>
      </c>
      <c r="AW18" s="199">
        <f>IF(AV18="","",'Synthèse classe'!Q23)</f>
        <v>0</v>
      </c>
      <c r="AX18" s="178"/>
      <c r="AY18" s="65">
        <f>IF(AND(('Synthèse classe'!Q23&gt;=0.5),('Synthèse classe'!Q23&lt;0.66)),'Synthèse classe'!C23,"")</f>
        <v>0</v>
      </c>
      <c r="AZ18" s="199">
        <f>IF(AY18="","",'Synthèse classe'!Q23)</f>
        <v>0</v>
      </c>
      <c r="BA18" s="178"/>
      <c r="BB18" s="65">
        <f>IF('Synthèse classe'!Q23&gt;=0.66,'Synthèse classe'!C23,"")</f>
        <v>0</v>
      </c>
      <c r="BC18" s="200">
        <f>IF(BB18="","",'Synthèse classe'!Q23)</f>
        <v>0</v>
      </c>
      <c r="BD18" s="198">
        <f>IF('Synthèse classe'!S23&lt;0.33,'Synthèse classe'!C23,"")</f>
        <v>0</v>
      </c>
      <c r="BE18" s="199">
        <f>IF(BD18="","",'Synthèse classe'!S23)</f>
        <v>0</v>
      </c>
      <c r="BF18" s="178"/>
      <c r="BG18" s="65">
        <f>IF(AND(('Synthèse classe'!S23&gt;=0.33),('Synthèse classe'!S23&lt;0.5)),'Synthèse classe'!C23,"")</f>
        <v>0</v>
      </c>
      <c r="BH18" s="199">
        <f>IF(BG18="","",'Synthèse classe'!S23)</f>
        <v>0</v>
      </c>
      <c r="BI18" s="201"/>
      <c r="BJ18" s="65">
        <f>IF(AND(('Synthèse classe'!S23&gt;=0.5),('Synthèse classe'!S23&lt;0.66)),'Synthèse classe'!C23,"")</f>
        <v>0</v>
      </c>
      <c r="BK18" s="199">
        <f>IF(BJ18="","",'Synthèse classe'!S23)</f>
        <v>0</v>
      </c>
      <c r="BL18" s="201"/>
      <c r="BM18" s="65">
        <f>IF('Synthèse classe'!S23&gt;=0.66,'Synthèse classe'!C23,"")</f>
        <v>0</v>
      </c>
      <c r="BN18" s="200">
        <f>IF(BM18="","",'Synthèse classe'!S23)</f>
        <v>0</v>
      </c>
    </row>
    <row r="19" spans="1:66" ht="15.75">
      <c r="A19" s="198">
        <f>IF('Synthèse classe'!F24&lt;0.33,'Synthèse classe'!C24,"")</f>
        <v>0</v>
      </c>
      <c r="B19" s="199">
        <f>IF(A19="","",'Synthèse classe'!F24)</f>
        <v>0</v>
      </c>
      <c r="C19" s="178"/>
      <c r="D19" s="65">
        <f>IF(AND(('Synthèse classe'!F24&gt;=0.33),('Synthèse classe'!F24&lt;0.5)),'Synthèse classe'!C24,"")</f>
        <v>0</v>
      </c>
      <c r="E19" s="199">
        <f>IF(D19="","",'Synthèse classe'!F24)</f>
        <v>0</v>
      </c>
      <c r="F19" s="178"/>
      <c r="G19" s="65">
        <f>IF(AND(('Synthèse classe'!F24&gt;=0.5),('Synthèse classe'!F24&lt;0.66)),'Synthèse classe'!C24,"")</f>
        <v>0</v>
      </c>
      <c r="H19" s="199">
        <f>IF(G19="","",'Synthèse classe'!F24)</f>
        <v>0</v>
      </c>
      <c r="I19" s="178"/>
      <c r="J19" s="65">
        <f>IF('Synthèse classe'!F24&gt;=0.66,'Synthèse classe'!C24,"")</f>
        <v>0</v>
      </c>
      <c r="K19" s="200">
        <f>IF(J19="","",'Synthèse classe'!F24)</f>
        <v>0</v>
      </c>
      <c r="L19" s="198">
        <f>IF('Synthèse classe'!H24&lt;0.33,'Synthèse classe'!C24,"")</f>
        <v>0</v>
      </c>
      <c r="M19" s="199">
        <f>IF(L19="","",'Synthèse classe'!H24)</f>
        <v>0</v>
      </c>
      <c r="N19" s="178"/>
      <c r="O19" s="65">
        <f>IF(AND(('Synthèse classe'!H24&gt;=0.33),('Synthèse classe'!H24&lt;0.5)),'Synthèse classe'!C24,"")</f>
        <v>0</v>
      </c>
      <c r="P19" s="199">
        <f>IF(O19="","",'Synthèse classe'!H24)</f>
        <v>0</v>
      </c>
      <c r="Q19" s="178"/>
      <c r="R19" s="65">
        <f>IF(AND(('Synthèse classe'!H24&gt;=0.5),('Synthèse classe'!H24&lt;0.66)),'Synthèse classe'!C24,"")</f>
        <v>0</v>
      </c>
      <c r="S19" s="199">
        <f>IF(R19="","",'Synthèse classe'!H24)</f>
        <v>0</v>
      </c>
      <c r="T19" s="178"/>
      <c r="U19" s="65">
        <f>IF('Synthèse classe'!H24&gt;=0.66,'Synthèse classe'!C24,"")</f>
        <v>0</v>
      </c>
      <c r="V19" s="200">
        <f>IF(U19="","",'Synthèse classe'!H24)</f>
        <v>0</v>
      </c>
      <c r="W19" s="198">
        <f>IF('Synthèse classe'!M24&lt;0.33,'Synthèse classe'!C24,"")</f>
        <v>0</v>
      </c>
      <c r="X19" s="199">
        <f>IF(W19="","",'Synthèse classe'!M24)</f>
        <v>0</v>
      </c>
      <c r="Y19" s="178"/>
      <c r="Z19" s="65">
        <f>IF(AND(('Synthèse classe'!M24&gt;=0.33),('Synthèse classe'!M24&lt;0.5)),'Synthèse classe'!C24,"")</f>
        <v>0</v>
      </c>
      <c r="AA19" s="199">
        <f>IF(Z19="","",'Synthèse classe'!M24)</f>
        <v>0</v>
      </c>
      <c r="AB19" s="178"/>
      <c r="AC19" s="65">
        <f>IF(AND(('Synthèse classe'!M24&gt;=0.5),('Synthèse classe'!M24&lt;0.66)),'Synthèse classe'!C24,"")</f>
        <v>0</v>
      </c>
      <c r="AD19" s="199">
        <f>IF(AC19="","",'Synthèse classe'!M24)</f>
        <v>0</v>
      </c>
      <c r="AE19" s="178"/>
      <c r="AF19" s="65">
        <f>IF('Synthèse classe'!M24&gt;=0.66,'Synthèse classe'!C24,"")</f>
        <v>0</v>
      </c>
      <c r="AG19" s="200">
        <f>IF(AF19="","",'Synthèse classe'!M24)</f>
        <v>0</v>
      </c>
      <c r="AH19" s="198">
        <f>IF('Synthèse classe'!O24&lt;0.33,'Synthèse classe'!C24,"")</f>
        <v>0</v>
      </c>
      <c r="AI19" s="199">
        <f>IF(AH19="","",'Synthèse classe'!O24)</f>
        <v>0</v>
      </c>
      <c r="AJ19" s="178"/>
      <c r="AK19" s="65">
        <f>IF(AND(('Synthèse classe'!O24&gt;=0.33),('Synthèse classe'!O24&lt;0.5)),'Synthèse classe'!C24,"")</f>
        <v>0</v>
      </c>
      <c r="AL19" s="199">
        <f>IF(AK19="","",'Synthèse classe'!O24)</f>
        <v>0</v>
      </c>
      <c r="AM19" s="178"/>
      <c r="AN19" s="65">
        <f>IF(AND(('Synthèse classe'!O24&gt;=0.5),('Synthèse classe'!O24&lt;0.66)),'Synthèse classe'!C24,"")</f>
        <v>0</v>
      </c>
      <c r="AO19" s="199">
        <f>IF(AN19="","",'Synthèse classe'!O24)</f>
        <v>0</v>
      </c>
      <c r="AP19" s="178"/>
      <c r="AQ19" s="65">
        <f>IF('Synthèse classe'!O24&gt;=0.66,'Synthèse classe'!C24,"")</f>
        <v>0</v>
      </c>
      <c r="AR19" s="200">
        <f>IF(AQ19="","",'Synthèse classe'!O24)</f>
        <v>0</v>
      </c>
      <c r="AS19" s="198">
        <f>IF('Synthèse classe'!Q24&lt;0.33,'Synthèse classe'!C24,"")</f>
        <v>0</v>
      </c>
      <c r="AT19" s="199">
        <f>IF(AS19="","",'Synthèse classe'!Q24)</f>
        <v>0</v>
      </c>
      <c r="AU19" s="178"/>
      <c r="AV19" s="65">
        <f>IF(AND(('Synthèse classe'!Q24&gt;=0.33),('Synthèse classe'!Q24&lt;0.5)),'Synthèse classe'!C24,"")</f>
        <v>0</v>
      </c>
      <c r="AW19" s="199">
        <f>IF(AV19="","",'Synthèse classe'!Q24)</f>
        <v>0</v>
      </c>
      <c r="AX19" s="178"/>
      <c r="AY19" s="65">
        <f>IF(AND(('Synthèse classe'!Q24&gt;=0.5),('Synthèse classe'!Q24&lt;0.66)),'Synthèse classe'!C24,"")</f>
        <v>0</v>
      </c>
      <c r="AZ19" s="199">
        <f>IF(AY19="","",'Synthèse classe'!Q24)</f>
        <v>0</v>
      </c>
      <c r="BA19" s="178"/>
      <c r="BB19" s="65">
        <f>IF('Synthèse classe'!Q24&gt;=0.66,'Synthèse classe'!C24,"")</f>
        <v>0</v>
      </c>
      <c r="BC19" s="200">
        <f>IF(BB19="","",'Synthèse classe'!Q24)</f>
        <v>0</v>
      </c>
      <c r="BD19" s="198">
        <f>IF('Synthèse classe'!S24&lt;0.33,'Synthèse classe'!C24,"")</f>
        <v>0</v>
      </c>
      <c r="BE19" s="199">
        <f>IF(BD19="","",'Synthèse classe'!S24)</f>
        <v>0</v>
      </c>
      <c r="BF19" s="178"/>
      <c r="BG19" s="65">
        <f>IF(AND(('Synthèse classe'!S24&gt;=0.33),('Synthèse classe'!S24&lt;0.5)),'Synthèse classe'!C24,"")</f>
        <v>0</v>
      </c>
      <c r="BH19" s="199">
        <f>IF(BG19="","",'Synthèse classe'!S24)</f>
        <v>0</v>
      </c>
      <c r="BI19" s="201"/>
      <c r="BJ19" s="65">
        <f>IF(AND(('Synthèse classe'!S24&gt;=0.5),('Synthèse classe'!S24&lt;0.66)),'Synthèse classe'!C24,"")</f>
        <v>0</v>
      </c>
      <c r="BK19" s="199">
        <f>IF(BJ19="","",'Synthèse classe'!S24)</f>
        <v>0</v>
      </c>
      <c r="BL19" s="201"/>
      <c r="BM19" s="65">
        <f>IF('Synthèse classe'!S24&gt;=0.66,'Synthèse classe'!C24,"")</f>
        <v>0</v>
      </c>
      <c r="BN19" s="200">
        <f>IF(BM19="","",'Synthèse classe'!S24)</f>
        <v>0</v>
      </c>
    </row>
    <row r="20" spans="1:66" ht="15.75">
      <c r="A20" s="198">
        <f>IF('Synthèse classe'!F25&lt;0.33,'Synthèse classe'!C25,"")</f>
        <v>0</v>
      </c>
      <c r="B20" s="199">
        <f>IF(A20="","",'Synthèse classe'!F25)</f>
        <v>0</v>
      </c>
      <c r="C20" s="178"/>
      <c r="D20" s="65">
        <f>IF(AND(('Synthèse classe'!F25&gt;=0.33),('Synthèse classe'!F25&lt;0.5)),'Synthèse classe'!C25,"")</f>
        <v>0</v>
      </c>
      <c r="E20" s="199">
        <f>IF(D20="","",'Synthèse classe'!F25)</f>
        <v>0</v>
      </c>
      <c r="F20" s="178"/>
      <c r="G20" s="65">
        <f>IF(AND(('Synthèse classe'!F25&gt;=0.5),('Synthèse classe'!F25&lt;0.66)),'Synthèse classe'!C25,"")</f>
        <v>0</v>
      </c>
      <c r="H20" s="199">
        <f>IF(G20="","",'Synthèse classe'!F25)</f>
        <v>0</v>
      </c>
      <c r="I20" s="178"/>
      <c r="J20" s="65">
        <f>IF('Synthèse classe'!F25&gt;=0.66,'Synthèse classe'!C25,"")</f>
        <v>0</v>
      </c>
      <c r="K20" s="200">
        <f>IF(J20="","",'Synthèse classe'!F25)</f>
        <v>0</v>
      </c>
      <c r="L20" s="198">
        <f>IF('Synthèse classe'!H25&lt;0.33,'Synthèse classe'!C25,"")</f>
        <v>0</v>
      </c>
      <c r="M20" s="199">
        <f>IF(L20="","",'Synthèse classe'!H25)</f>
        <v>0</v>
      </c>
      <c r="N20" s="178"/>
      <c r="O20" s="65">
        <f>IF(AND(('Synthèse classe'!H25&gt;=0.33),('Synthèse classe'!H25&lt;0.5)),'Synthèse classe'!C25,"")</f>
        <v>0</v>
      </c>
      <c r="P20" s="199">
        <f>IF(O20="","",'Synthèse classe'!H25)</f>
        <v>0</v>
      </c>
      <c r="Q20" s="178"/>
      <c r="R20" s="65">
        <f>IF(AND(('Synthèse classe'!H25&gt;=0.5),('Synthèse classe'!H25&lt;0.66)),'Synthèse classe'!C25,"")</f>
        <v>0</v>
      </c>
      <c r="S20" s="199">
        <f>IF(R20="","",'Synthèse classe'!H25)</f>
        <v>0</v>
      </c>
      <c r="T20" s="178"/>
      <c r="U20" s="65">
        <f>IF('Synthèse classe'!H25&gt;=0.66,'Synthèse classe'!C25,"")</f>
        <v>0</v>
      </c>
      <c r="V20" s="200">
        <f>IF(U20="","",'Synthèse classe'!H25)</f>
        <v>0</v>
      </c>
      <c r="W20" s="198">
        <f>IF('Synthèse classe'!M25&lt;0.33,'Synthèse classe'!C25,"")</f>
        <v>0</v>
      </c>
      <c r="X20" s="199">
        <f>IF(W20="","",'Synthèse classe'!M25)</f>
        <v>0</v>
      </c>
      <c r="Y20" s="178"/>
      <c r="Z20" s="65">
        <f>IF(AND(('Synthèse classe'!M25&gt;=0.33),('Synthèse classe'!M25&lt;0.5)),'Synthèse classe'!C25,"")</f>
        <v>0</v>
      </c>
      <c r="AA20" s="199">
        <f>IF(Z20="","",'Synthèse classe'!M25)</f>
        <v>0</v>
      </c>
      <c r="AB20" s="178"/>
      <c r="AC20" s="65">
        <f>IF(AND(('Synthèse classe'!M25&gt;=0.5),('Synthèse classe'!M25&lt;0.66)),'Synthèse classe'!C25,"")</f>
        <v>0</v>
      </c>
      <c r="AD20" s="199">
        <f>IF(AC20="","",'Synthèse classe'!M25)</f>
        <v>0</v>
      </c>
      <c r="AE20" s="178"/>
      <c r="AF20" s="65">
        <f>IF('Synthèse classe'!M25&gt;=0.66,'Synthèse classe'!C25,"")</f>
        <v>0</v>
      </c>
      <c r="AG20" s="200">
        <f>IF(AF20="","",'Synthèse classe'!M25)</f>
        <v>0</v>
      </c>
      <c r="AH20" s="198">
        <f>IF('Synthèse classe'!O25&lt;0.33,'Synthèse classe'!C25,"")</f>
        <v>0</v>
      </c>
      <c r="AI20" s="199">
        <f>IF(AH20="","",'Synthèse classe'!O25)</f>
        <v>0</v>
      </c>
      <c r="AJ20" s="178"/>
      <c r="AK20" s="65">
        <f>IF(AND(('Synthèse classe'!O25&gt;=0.33),('Synthèse classe'!O25&lt;0.5)),'Synthèse classe'!C25,"")</f>
        <v>0</v>
      </c>
      <c r="AL20" s="199">
        <f>IF(AK20="","",'Synthèse classe'!O25)</f>
        <v>0</v>
      </c>
      <c r="AM20" s="178"/>
      <c r="AN20" s="65">
        <f>IF(AND(('Synthèse classe'!O25&gt;=0.5),('Synthèse classe'!O25&lt;0.66)),'Synthèse classe'!C25,"")</f>
        <v>0</v>
      </c>
      <c r="AO20" s="199">
        <f>IF(AN20="","",'Synthèse classe'!O25)</f>
        <v>0</v>
      </c>
      <c r="AP20" s="178"/>
      <c r="AQ20" s="65">
        <f>IF('Synthèse classe'!O25&gt;=0.66,'Synthèse classe'!C25,"")</f>
        <v>0</v>
      </c>
      <c r="AR20" s="200">
        <f>IF(AQ20="","",'Synthèse classe'!O25)</f>
        <v>0</v>
      </c>
      <c r="AS20" s="198">
        <f>IF('Synthèse classe'!Q25&lt;0.33,'Synthèse classe'!C25,"")</f>
        <v>0</v>
      </c>
      <c r="AT20" s="199">
        <f>IF(AS20="","",'Synthèse classe'!Q25)</f>
        <v>0</v>
      </c>
      <c r="AU20" s="178"/>
      <c r="AV20" s="65">
        <f>IF(AND(('Synthèse classe'!Q25&gt;=0.33),('Synthèse classe'!Q25&lt;0.5)),'Synthèse classe'!C25,"")</f>
        <v>0</v>
      </c>
      <c r="AW20" s="199">
        <f>IF(AV20="","",'Synthèse classe'!Q25)</f>
        <v>0</v>
      </c>
      <c r="AX20" s="178"/>
      <c r="AY20" s="65">
        <f>IF(AND(('Synthèse classe'!Q25&gt;=0.5),('Synthèse classe'!Q25&lt;0.66)),'Synthèse classe'!C25,"")</f>
        <v>0</v>
      </c>
      <c r="AZ20" s="199">
        <f>IF(AY20="","",'Synthèse classe'!Q25)</f>
        <v>0</v>
      </c>
      <c r="BA20" s="178"/>
      <c r="BB20" s="65">
        <f>IF('Synthèse classe'!Q25&gt;=0.66,'Synthèse classe'!C25,"")</f>
        <v>0</v>
      </c>
      <c r="BC20" s="200">
        <f>IF(BB20="","",'Synthèse classe'!Q25)</f>
        <v>0</v>
      </c>
      <c r="BD20" s="198">
        <f>IF('Synthèse classe'!S25&lt;0.33,'Synthèse classe'!C25,"")</f>
        <v>0</v>
      </c>
      <c r="BE20" s="199">
        <f>IF(BD20="","",'Synthèse classe'!S25)</f>
        <v>0</v>
      </c>
      <c r="BF20" s="178"/>
      <c r="BG20" s="65">
        <f>IF(AND(('Synthèse classe'!S25&gt;=0.33),('Synthèse classe'!S25&lt;0.5)),'Synthèse classe'!C25,"")</f>
        <v>0</v>
      </c>
      <c r="BH20" s="199">
        <f>IF(BG20="","",'Synthèse classe'!S25)</f>
        <v>0</v>
      </c>
      <c r="BI20" s="201"/>
      <c r="BJ20" s="65">
        <f>IF(AND(('Synthèse classe'!S25&gt;=0.5),('Synthèse classe'!S25&lt;0.66)),'Synthèse classe'!C25,"")</f>
        <v>0</v>
      </c>
      <c r="BK20" s="199">
        <f>IF(BJ20="","",'Synthèse classe'!S25)</f>
        <v>0</v>
      </c>
      <c r="BL20" s="201"/>
      <c r="BM20" s="65">
        <f>IF('Synthèse classe'!S25&gt;=0.66,'Synthèse classe'!C25,"")</f>
        <v>0</v>
      </c>
      <c r="BN20" s="200">
        <f>IF(BM20="","",'Synthèse classe'!S25)</f>
        <v>0</v>
      </c>
    </row>
    <row r="21" spans="1:66" ht="15.75">
      <c r="A21" s="198">
        <f>IF('Synthèse classe'!F26&lt;0.33,'Synthèse classe'!C26,"")</f>
        <v>0</v>
      </c>
      <c r="B21" s="199">
        <f>IF(A21="","",'Synthèse classe'!F26)</f>
        <v>0</v>
      </c>
      <c r="C21" s="178"/>
      <c r="D21" s="65">
        <f>IF(AND(('Synthèse classe'!F26&gt;=0.33),('Synthèse classe'!F26&lt;0.5)),'Synthèse classe'!C26,"")</f>
        <v>0</v>
      </c>
      <c r="E21" s="199">
        <f>IF(D21="","",'Synthèse classe'!F26)</f>
        <v>0</v>
      </c>
      <c r="F21" s="178"/>
      <c r="G21" s="65">
        <f>IF(AND(('Synthèse classe'!F26&gt;=0.5),('Synthèse classe'!F26&lt;0.66)),'Synthèse classe'!C26,"")</f>
        <v>0</v>
      </c>
      <c r="H21" s="199">
        <f>IF(G21="","",'Synthèse classe'!F26)</f>
        <v>0</v>
      </c>
      <c r="I21" s="178"/>
      <c r="J21" s="65">
        <f>IF('Synthèse classe'!F26&gt;=0.66,'Synthèse classe'!C26,"")</f>
        <v>0</v>
      </c>
      <c r="K21" s="200">
        <f>IF(J21="","",'Synthèse classe'!F26)</f>
        <v>0</v>
      </c>
      <c r="L21" s="198">
        <f>IF('Synthèse classe'!H26&lt;0.33,'Synthèse classe'!C26,"")</f>
        <v>0</v>
      </c>
      <c r="M21" s="199">
        <f>IF(L21="","",'Synthèse classe'!H26)</f>
        <v>0</v>
      </c>
      <c r="N21" s="178"/>
      <c r="O21" s="65">
        <f>IF(AND(('Synthèse classe'!H26&gt;=0.33),('Synthèse classe'!H26&lt;0.5)),'Synthèse classe'!C26,"")</f>
        <v>0</v>
      </c>
      <c r="P21" s="199">
        <f>IF(O21="","",'Synthèse classe'!H26)</f>
        <v>0</v>
      </c>
      <c r="Q21" s="178"/>
      <c r="R21" s="65">
        <f>IF(AND(('Synthèse classe'!H26&gt;=0.5),('Synthèse classe'!H26&lt;0.66)),'Synthèse classe'!C26,"")</f>
        <v>0</v>
      </c>
      <c r="S21" s="199">
        <f>IF(R21="","",'Synthèse classe'!H26)</f>
        <v>0</v>
      </c>
      <c r="T21" s="178"/>
      <c r="U21" s="65">
        <f>IF('Synthèse classe'!H26&gt;=0.66,'Synthèse classe'!C26,"")</f>
        <v>0</v>
      </c>
      <c r="V21" s="200">
        <f>IF(U21="","",'Synthèse classe'!H26)</f>
        <v>0</v>
      </c>
      <c r="W21" s="198">
        <f>IF('Synthèse classe'!M26&lt;0.33,'Synthèse classe'!C26,"")</f>
        <v>0</v>
      </c>
      <c r="X21" s="199">
        <f>IF(W21="","",'Synthèse classe'!M26)</f>
        <v>0</v>
      </c>
      <c r="Y21" s="178"/>
      <c r="Z21" s="65">
        <f>IF(AND(('Synthèse classe'!M26&gt;=0.33),('Synthèse classe'!M26&lt;0.5)),'Synthèse classe'!C26,"")</f>
        <v>0</v>
      </c>
      <c r="AA21" s="199">
        <f>IF(Z21="","",'Synthèse classe'!M26)</f>
        <v>0</v>
      </c>
      <c r="AB21" s="178"/>
      <c r="AC21" s="65">
        <f>IF(AND(('Synthèse classe'!M26&gt;=0.5),('Synthèse classe'!M26&lt;0.66)),'Synthèse classe'!C26,"")</f>
        <v>0</v>
      </c>
      <c r="AD21" s="199">
        <f>IF(AC21="","",'Synthèse classe'!M26)</f>
        <v>0</v>
      </c>
      <c r="AE21" s="178"/>
      <c r="AF21" s="65">
        <f>IF('Synthèse classe'!M26&gt;=0.66,'Synthèse classe'!C26,"")</f>
        <v>0</v>
      </c>
      <c r="AG21" s="200">
        <f>IF(AF21="","",'Synthèse classe'!M26)</f>
        <v>0</v>
      </c>
      <c r="AH21" s="198">
        <f>IF('Synthèse classe'!O26&lt;0.33,'Synthèse classe'!C26,"")</f>
        <v>0</v>
      </c>
      <c r="AI21" s="199">
        <f>IF(AH21="","",'Synthèse classe'!O26)</f>
        <v>0</v>
      </c>
      <c r="AJ21" s="178"/>
      <c r="AK21" s="65">
        <f>IF(AND(('Synthèse classe'!O26&gt;=0.33),('Synthèse classe'!O26&lt;0.5)),'Synthèse classe'!C26,"")</f>
        <v>0</v>
      </c>
      <c r="AL21" s="199">
        <f>IF(AK21="","",'Synthèse classe'!O26)</f>
        <v>0</v>
      </c>
      <c r="AM21" s="178"/>
      <c r="AN21" s="65">
        <f>IF(AND(('Synthèse classe'!O26&gt;=0.5),('Synthèse classe'!O26&lt;0.66)),'Synthèse classe'!C26,"")</f>
        <v>0</v>
      </c>
      <c r="AO21" s="199">
        <f>IF(AN21="","",'Synthèse classe'!O26)</f>
        <v>0</v>
      </c>
      <c r="AP21" s="178"/>
      <c r="AQ21" s="65">
        <f>IF('Synthèse classe'!O26&gt;=0.66,'Synthèse classe'!C26,"")</f>
        <v>0</v>
      </c>
      <c r="AR21" s="200">
        <f>IF(AQ21="","",'Synthèse classe'!O26)</f>
        <v>0</v>
      </c>
      <c r="AS21" s="198">
        <f>IF('Synthèse classe'!Q26&lt;0.33,'Synthèse classe'!C26,"")</f>
        <v>0</v>
      </c>
      <c r="AT21" s="199">
        <f>IF(AS21="","",'Synthèse classe'!Q26)</f>
        <v>0</v>
      </c>
      <c r="AU21" s="178"/>
      <c r="AV21" s="65">
        <f>IF(AND(('Synthèse classe'!Q26&gt;=0.33),('Synthèse classe'!Q26&lt;0.5)),'Synthèse classe'!C26,"")</f>
        <v>0</v>
      </c>
      <c r="AW21" s="199">
        <f>IF(AV21="","",'Synthèse classe'!Q26)</f>
        <v>0</v>
      </c>
      <c r="AX21" s="178"/>
      <c r="AY21" s="65">
        <f>IF(AND(('Synthèse classe'!Q26&gt;=0.5),('Synthèse classe'!Q26&lt;0.66)),'Synthèse classe'!C26,"")</f>
        <v>0</v>
      </c>
      <c r="AZ21" s="199">
        <f>IF(AY21="","",'Synthèse classe'!Q26)</f>
        <v>0</v>
      </c>
      <c r="BA21" s="178"/>
      <c r="BB21" s="65">
        <f>IF('Synthèse classe'!Q26&gt;=0.66,'Synthèse classe'!C26,"")</f>
        <v>0</v>
      </c>
      <c r="BC21" s="200">
        <f>IF(BB21="","",'Synthèse classe'!Q26)</f>
        <v>0</v>
      </c>
      <c r="BD21" s="198">
        <f>IF('Synthèse classe'!S26&lt;0.33,'Synthèse classe'!C26,"")</f>
        <v>0</v>
      </c>
      <c r="BE21" s="199">
        <f>IF(BD21="","",'Synthèse classe'!S26)</f>
        <v>0</v>
      </c>
      <c r="BF21" s="178"/>
      <c r="BG21" s="65">
        <f>IF(AND(('Synthèse classe'!S26&gt;=0.33),('Synthèse classe'!S26&lt;0.5)),'Synthèse classe'!C26,"")</f>
        <v>0</v>
      </c>
      <c r="BH21" s="199">
        <f>IF(BG21="","",'Synthèse classe'!S26)</f>
        <v>0</v>
      </c>
      <c r="BI21" s="201"/>
      <c r="BJ21" s="65">
        <f>IF(AND(('Synthèse classe'!S26&gt;=0.5),('Synthèse classe'!S26&lt;0.66)),'Synthèse classe'!C26,"")</f>
        <v>0</v>
      </c>
      <c r="BK21" s="199">
        <f>IF(BJ21="","",'Synthèse classe'!S26)</f>
        <v>0</v>
      </c>
      <c r="BL21" s="201"/>
      <c r="BM21" s="65">
        <f>IF('Synthèse classe'!S26&gt;=0.66,'Synthèse classe'!C26,"")</f>
        <v>0</v>
      </c>
      <c r="BN21" s="200">
        <f>IF(BM21="","",'Synthèse classe'!S26)</f>
        <v>0</v>
      </c>
    </row>
    <row r="22" spans="1:66" ht="15.75">
      <c r="A22" s="198">
        <f>IF('Synthèse classe'!F27&lt;0.33,'Synthèse classe'!C27,"")</f>
        <v>0</v>
      </c>
      <c r="B22" s="199">
        <f>IF(A22="","",'Synthèse classe'!F27)</f>
        <v>0</v>
      </c>
      <c r="C22" s="178"/>
      <c r="D22" s="65">
        <f>IF(AND(('Synthèse classe'!F27&gt;=0.33),('Synthèse classe'!F27&lt;0.5)),'Synthèse classe'!C27,"")</f>
        <v>0</v>
      </c>
      <c r="E22" s="199">
        <f>IF(D22="","",'Synthèse classe'!F27)</f>
        <v>0</v>
      </c>
      <c r="F22" s="178"/>
      <c r="G22" s="65">
        <f>IF(AND(('Synthèse classe'!F27&gt;=0.5),('Synthèse classe'!F27&lt;0.66)),'Synthèse classe'!C27,"")</f>
        <v>0</v>
      </c>
      <c r="H22" s="199">
        <f>IF(G22="","",'Synthèse classe'!F27)</f>
        <v>0</v>
      </c>
      <c r="I22" s="178"/>
      <c r="J22" s="65">
        <f>IF('Synthèse classe'!F27&gt;=0.66,'Synthèse classe'!C27,"")</f>
        <v>0</v>
      </c>
      <c r="K22" s="200">
        <f>IF(J22="","",'Synthèse classe'!F27)</f>
        <v>0</v>
      </c>
      <c r="L22" s="198">
        <f>IF('Synthèse classe'!H27&lt;0.33,'Synthèse classe'!C27,"")</f>
        <v>0</v>
      </c>
      <c r="M22" s="199">
        <f>IF(L22="","",'Synthèse classe'!H27)</f>
        <v>0</v>
      </c>
      <c r="N22" s="178"/>
      <c r="O22" s="65">
        <f>IF(AND(('Synthèse classe'!H27&gt;=0.33),('Synthèse classe'!H27&lt;0.5)),'Synthèse classe'!C27,"")</f>
        <v>0</v>
      </c>
      <c r="P22" s="199">
        <f>IF(O22="","",'Synthèse classe'!H27)</f>
        <v>0</v>
      </c>
      <c r="Q22" s="178"/>
      <c r="R22" s="65">
        <f>IF(AND(('Synthèse classe'!H27&gt;=0.5),('Synthèse classe'!H27&lt;0.66)),'Synthèse classe'!C27,"")</f>
        <v>0</v>
      </c>
      <c r="S22" s="199">
        <f>IF(R22="","",'Synthèse classe'!H27)</f>
        <v>0</v>
      </c>
      <c r="T22" s="178"/>
      <c r="U22" s="65">
        <f>IF('Synthèse classe'!H27&gt;=0.66,'Synthèse classe'!C27,"")</f>
        <v>0</v>
      </c>
      <c r="V22" s="200">
        <f>IF(U22="","",'Synthèse classe'!H27)</f>
        <v>0</v>
      </c>
      <c r="W22" s="198">
        <f>IF('Synthèse classe'!M27&lt;0.33,'Synthèse classe'!C27,"")</f>
        <v>0</v>
      </c>
      <c r="X22" s="199">
        <f>IF(W22="","",'Synthèse classe'!M27)</f>
        <v>0</v>
      </c>
      <c r="Y22" s="178"/>
      <c r="Z22" s="65">
        <f>IF(AND(('Synthèse classe'!M27&gt;=0.33),('Synthèse classe'!M27&lt;0.5)),'Synthèse classe'!C27,"")</f>
        <v>0</v>
      </c>
      <c r="AA22" s="199">
        <f>IF(Z22="","",'Synthèse classe'!M27)</f>
        <v>0</v>
      </c>
      <c r="AB22" s="178"/>
      <c r="AC22" s="65">
        <f>IF(AND(('Synthèse classe'!M27&gt;=0.5),('Synthèse classe'!M27&lt;0.66)),'Synthèse classe'!C27,"")</f>
        <v>0</v>
      </c>
      <c r="AD22" s="199">
        <f>IF(AC22="","",'Synthèse classe'!M27)</f>
        <v>0</v>
      </c>
      <c r="AE22" s="178"/>
      <c r="AF22" s="65">
        <f>IF('Synthèse classe'!M27&gt;=0.66,'Synthèse classe'!C27,"")</f>
        <v>0</v>
      </c>
      <c r="AG22" s="200">
        <f>IF(AF22="","",'Synthèse classe'!M27)</f>
        <v>0</v>
      </c>
      <c r="AH22" s="198">
        <f>IF('Synthèse classe'!O27&lt;0.33,'Synthèse classe'!C27,"")</f>
        <v>0</v>
      </c>
      <c r="AI22" s="199">
        <f>IF(AH22="","",'Synthèse classe'!O27)</f>
        <v>0</v>
      </c>
      <c r="AJ22" s="178"/>
      <c r="AK22" s="65">
        <f>IF(AND(('Synthèse classe'!O27&gt;=0.33),('Synthèse classe'!O27&lt;0.5)),'Synthèse classe'!C27,"")</f>
        <v>0</v>
      </c>
      <c r="AL22" s="199">
        <f>IF(AK22="","",'Synthèse classe'!O27)</f>
        <v>0</v>
      </c>
      <c r="AM22" s="178"/>
      <c r="AN22" s="65">
        <f>IF(AND(('Synthèse classe'!O27&gt;=0.5),('Synthèse classe'!O27&lt;0.66)),'Synthèse classe'!C27,"")</f>
        <v>0</v>
      </c>
      <c r="AO22" s="199">
        <f>IF(AN22="","",'Synthèse classe'!O27)</f>
        <v>0</v>
      </c>
      <c r="AP22" s="178"/>
      <c r="AQ22" s="65">
        <f>IF('Synthèse classe'!O27&gt;=0.66,'Synthèse classe'!C27,"")</f>
        <v>0</v>
      </c>
      <c r="AR22" s="200">
        <f>IF(AQ22="","",'Synthèse classe'!O27)</f>
        <v>0</v>
      </c>
      <c r="AS22" s="198">
        <f>IF('Synthèse classe'!Q27&lt;0.33,'Synthèse classe'!C27,"")</f>
        <v>0</v>
      </c>
      <c r="AT22" s="199">
        <f>IF(AS22="","",'Synthèse classe'!Q27)</f>
        <v>0</v>
      </c>
      <c r="AU22" s="178"/>
      <c r="AV22" s="65">
        <f>IF(AND(('Synthèse classe'!Q27&gt;=0.33),('Synthèse classe'!Q27&lt;0.5)),'Synthèse classe'!C27,"")</f>
        <v>0</v>
      </c>
      <c r="AW22" s="199">
        <f>IF(AV22="","",'Synthèse classe'!Q27)</f>
        <v>0</v>
      </c>
      <c r="AX22" s="178"/>
      <c r="AY22" s="65">
        <f>IF(AND(('Synthèse classe'!Q27&gt;=0.5),('Synthèse classe'!Q27&lt;0.66)),'Synthèse classe'!C27,"")</f>
        <v>0</v>
      </c>
      <c r="AZ22" s="199">
        <f>IF(AY22="","",'Synthèse classe'!Q27)</f>
        <v>0</v>
      </c>
      <c r="BA22" s="178"/>
      <c r="BB22" s="65">
        <f>IF('Synthèse classe'!Q27&gt;=0.66,'Synthèse classe'!C27,"")</f>
        <v>0</v>
      </c>
      <c r="BC22" s="200">
        <f>IF(BB22="","",'Synthèse classe'!Q27)</f>
        <v>0</v>
      </c>
      <c r="BD22" s="198">
        <f>IF('Synthèse classe'!S27&lt;0.33,'Synthèse classe'!C27,"")</f>
        <v>0</v>
      </c>
      <c r="BE22" s="199">
        <f>IF(BD22="","",'Synthèse classe'!S27)</f>
        <v>0</v>
      </c>
      <c r="BF22" s="178"/>
      <c r="BG22" s="65">
        <f>IF(AND(('Synthèse classe'!S27&gt;=0.33),('Synthèse classe'!S27&lt;0.5)),'Synthèse classe'!C27,"")</f>
        <v>0</v>
      </c>
      <c r="BH22" s="199">
        <f>IF(BG22="","",'Synthèse classe'!S27)</f>
        <v>0</v>
      </c>
      <c r="BI22" s="201"/>
      <c r="BJ22" s="65">
        <f>IF(AND(('Synthèse classe'!S27&gt;=0.5),('Synthèse classe'!S27&lt;0.66)),'Synthèse classe'!C27,"")</f>
        <v>0</v>
      </c>
      <c r="BK22" s="199">
        <f>IF(BJ22="","",'Synthèse classe'!S27)</f>
        <v>0</v>
      </c>
      <c r="BL22" s="201"/>
      <c r="BM22" s="65">
        <f>IF('Synthèse classe'!S27&gt;=0.66,'Synthèse classe'!C27,"")</f>
        <v>0</v>
      </c>
      <c r="BN22" s="200">
        <f>IF(BM22="","",'Synthèse classe'!S27)</f>
        <v>0</v>
      </c>
    </row>
    <row r="23" spans="1:66" ht="15.75">
      <c r="A23" s="198">
        <f>IF('Synthèse classe'!F28&lt;0.33,'Synthèse classe'!C28,"")</f>
        <v>0</v>
      </c>
      <c r="B23" s="199">
        <f>IF(A23="","",'Synthèse classe'!F28)</f>
        <v>0</v>
      </c>
      <c r="C23" s="178"/>
      <c r="D23" s="65">
        <f>IF(AND(('Synthèse classe'!F28&gt;=0.33),('Synthèse classe'!F28&lt;0.5)),'Synthèse classe'!C28,"")</f>
        <v>0</v>
      </c>
      <c r="E23" s="199">
        <f>IF(D23="","",'Synthèse classe'!F28)</f>
        <v>0</v>
      </c>
      <c r="F23" s="178"/>
      <c r="G23" s="65">
        <f>IF(AND(('Synthèse classe'!F28&gt;=0.5),('Synthèse classe'!F28&lt;0.66)),'Synthèse classe'!C28,"")</f>
        <v>0</v>
      </c>
      <c r="H23" s="199">
        <f>IF(G23="","",'Synthèse classe'!F28)</f>
        <v>0</v>
      </c>
      <c r="I23" s="178"/>
      <c r="J23" s="65">
        <f>IF('Synthèse classe'!F28&gt;=0.66,'Synthèse classe'!C28,"")</f>
        <v>0</v>
      </c>
      <c r="K23" s="200">
        <f>IF(J23="","",'Synthèse classe'!F28)</f>
        <v>0</v>
      </c>
      <c r="L23" s="198">
        <f>IF('Synthèse classe'!H28&lt;0.33,'Synthèse classe'!C28,"")</f>
        <v>0</v>
      </c>
      <c r="M23" s="199">
        <f>IF(L23="","",'Synthèse classe'!H28)</f>
        <v>0</v>
      </c>
      <c r="N23" s="178"/>
      <c r="O23" s="65">
        <f>IF(AND(('Synthèse classe'!H28&gt;=0.33),('Synthèse classe'!H28&lt;0.5)),'Synthèse classe'!C28,"")</f>
        <v>0</v>
      </c>
      <c r="P23" s="199">
        <f>IF(O23="","",'Synthèse classe'!H28)</f>
        <v>0</v>
      </c>
      <c r="Q23" s="178"/>
      <c r="R23" s="65">
        <f>IF(AND(('Synthèse classe'!H28&gt;=0.5),('Synthèse classe'!H28&lt;0.66)),'Synthèse classe'!C28,"")</f>
        <v>0</v>
      </c>
      <c r="S23" s="199">
        <f>IF(R23="","",'Synthèse classe'!H28)</f>
        <v>0</v>
      </c>
      <c r="T23" s="178"/>
      <c r="U23" s="65">
        <f>IF('Synthèse classe'!H28&gt;=0.66,'Synthèse classe'!C28,"")</f>
        <v>0</v>
      </c>
      <c r="V23" s="200">
        <f>IF(U23="","",'Synthèse classe'!H28)</f>
        <v>0</v>
      </c>
      <c r="W23" s="198">
        <f>IF('Synthèse classe'!M28&lt;0.33,'Synthèse classe'!C28,"")</f>
        <v>0</v>
      </c>
      <c r="X23" s="199">
        <f>IF(W23="","",'Synthèse classe'!M28)</f>
        <v>0</v>
      </c>
      <c r="Y23" s="178"/>
      <c r="Z23" s="65">
        <f>IF(AND(('Synthèse classe'!M28&gt;=0.33),('Synthèse classe'!M28&lt;0.5)),'Synthèse classe'!C28,"")</f>
        <v>0</v>
      </c>
      <c r="AA23" s="199">
        <f>IF(Z23="","",'Synthèse classe'!M28)</f>
        <v>0</v>
      </c>
      <c r="AB23" s="178"/>
      <c r="AC23" s="65">
        <f>IF(AND(('Synthèse classe'!M28&gt;=0.5),('Synthèse classe'!M28&lt;0.66)),'Synthèse classe'!C28,"")</f>
        <v>0</v>
      </c>
      <c r="AD23" s="199">
        <f>IF(AC23="","",'Synthèse classe'!M28)</f>
        <v>0</v>
      </c>
      <c r="AE23" s="178"/>
      <c r="AF23" s="65">
        <f>IF('Synthèse classe'!M28&gt;=0.66,'Synthèse classe'!C28,"")</f>
        <v>0</v>
      </c>
      <c r="AG23" s="200">
        <f>IF(AF23="","",'Synthèse classe'!M28)</f>
        <v>0</v>
      </c>
      <c r="AH23" s="198">
        <f>IF('Synthèse classe'!O28&lt;0.33,'Synthèse classe'!C28,"")</f>
        <v>0</v>
      </c>
      <c r="AI23" s="199">
        <f>IF(AH23="","",'Synthèse classe'!O28)</f>
        <v>0</v>
      </c>
      <c r="AJ23" s="178"/>
      <c r="AK23" s="65">
        <f>IF(AND(('Synthèse classe'!O28&gt;=0.33),('Synthèse classe'!O28&lt;0.5)),'Synthèse classe'!C28,"")</f>
        <v>0</v>
      </c>
      <c r="AL23" s="199">
        <f>IF(AK23="","",'Synthèse classe'!O28)</f>
        <v>0</v>
      </c>
      <c r="AM23" s="178"/>
      <c r="AN23" s="65">
        <f>IF(AND(('Synthèse classe'!O28&gt;=0.5),('Synthèse classe'!O28&lt;0.66)),'Synthèse classe'!C28,"")</f>
        <v>0</v>
      </c>
      <c r="AO23" s="199">
        <f>IF(AN23="","",'Synthèse classe'!O28)</f>
        <v>0</v>
      </c>
      <c r="AP23" s="178"/>
      <c r="AQ23" s="65">
        <f>IF('Synthèse classe'!O28&gt;=0.66,'Synthèse classe'!C28,"")</f>
        <v>0</v>
      </c>
      <c r="AR23" s="200">
        <f>IF(AQ23="","",'Synthèse classe'!O28)</f>
        <v>0</v>
      </c>
      <c r="AS23" s="198">
        <f>IF('Synthèse classe'!Q28&lt;0.33,'Synthèse classe'!C28,"")</f>
        <v>0</v>
      </c>
      <c r="AT23" s="199">
        <f>IF(AS23="","",'Synthèse classe'!Q28)</f>
        <v>0</v>
      </c>
      <c r="AU23" s="178"/>
      <c r="AV23" s="65">
        <f>IF(AND(('Synthèse classe'!Q28&gt;=0.33),('Synthèse classe'!Q28&lt;0.5)),'Synthèse classe'!C28,"")</f>
        <v>0</v>
      </c>
      <c r="AW23" s="199">
        <f>IF(AV23="","",'Synthèse classe'!Q28)</f>
        <v>0</v>
      </c>
      <c r="AX23" s="178"/>
      <c r="AY23" s="65">
        <f>IF(AND(('Synthèse classe'!Q28&gt;=0.5),('Synthèse classe'!Q28&lt;0.66)),'Synthèse classe'!C28,"")</f>
        <v>0</v>
      </c>
      <c r="AZ23" s="199">
        <f>IF(AY23="","",'Synthèse classe'!Q28)</f>
        <v>0</v>
      </c>
      <c r="BA23" s="178"/>
      <c r="BB23" s="65">
        <f>IF('Synthèse classe'!Q28&gt;=0.66,'Synthèse classe'!C28,"")</f>
        <v>0</v>
      </c>
      <c r="BC23" s="200">
        <f>IF(BB23="","",'Synthèse classe'!Q28)</f>
        <v>0</v>
      </c>
      <c r="BD23" s="198">
        <f>IF('Synthèse classe'!S28&lt;0.33,'Synthèse classe'!C28,"")</f>
        <v>0</v>
      </c>
      <c r="BE23" s="199">
        <f>IF(BD23="","",'Synthèse classe'!S28)</f>
        <v>0</v>
      </c>
      <c r="BF23" s="178"/>
      <c r="BG23" s="65">
        <f>IF(AND(('Synthèse classe'!S28&gt;=0.33),('Synthèse classe'!S28&lt;0.5)),'Synthèse classe'!C28,"")</f>
        <v>0</v>
      </c>
      <c r="BH23" s="199">
        <f>IF(BG23="","",'Synthèse classe'!S28)</f>
        <v>0</v>
      </c>
      <c r="BI23" s="201"/>
      <c r="BJ23" s="65">
        <f>IF(AND(('Synthèse classe'!S28&gt;=0.5),('Synthèse classe'!S28&lt;0.66)),'Synthèse classe'!C28,"")</f>
        <v>0</v>
      </c>
      <c r="BK23" s="199">
        <f>IF(BJ23="","",'Synthèse classe'!S28)</f>
        <v>0</v>
      </c>
      <c r="BL23" s="201"/>
      <c r="BM23" s="65">
        <f>IF('Synthèse classe'!S28&gt;=0.66,'Synthèse classe'!C28,"")</f>
        <v>0</v>
      </c>
      <c r="BN23" s="200">
        <f>IF(BM23="","",'Synthèse classe'!S28)</f>
        <v>0</v>
      </c>
    </row>
    <row r="24" spans="1:66" ht="15.75">
      <c r="A24" s="198">
        <f>IF('Synthèse classe'!F29&lt;0.33,'Synthèse classe'!C29,"")</f>
        <v>0</v>
      </c>
      <c r="B24" s="199">
        <f>IF(A24="","",'Synthèse classe'!F29)</f>
        <v>0</v>
      </c>
      <c r="C24" s="178"/>
      <c r="D24" s="65">
        <f>IF(AND(('Synthèse classe'!F29&gt;=0.33),('Synthèse classe'!F29&lt;0.5)),'Synthèse classe'!C29,"")</f>
        <v>0</v>
      </c>
      <c r="E24" s="199">
        <f>IF(D24="","",'Synthèse classe'!F29)</f>
        <v>0</v>
      </c>
      <c r="F24" s="178"/>
      <c r="G24" s="65">
        <f>IF(AND(('Synthèse classe'!F29&gt;=0.5),('Synthèse classe'!F29&lt;0.66)),'Synthèse classe'!C29,"")</f>
        <v>0</v>
      </c>
      <c r="H24" s="199">
        <f>IF(G24="","",'Synthèse classe'!F29)</f>
        <v>0</v>
      </c>
      <c r="I24" s="178"/>
      <c r="J24" s="65">
        <f>IF('Synthèse classe'!F29&gt;=0.66,'Synthèse classe'!C29,"")</f>
        <v>0</v>
      </c>
      <c r="K24" s="200">
        <f>IF(J24="","",'Synthèse classe'!F29)</f>
        <v>0</v>
      </c>
      <c r="L24" s="198">
        <f>IF('Synthèse classe'!H29&lt;0.33,'Synthèse classe'!C29,"")</f>
        <v>0</v>
      </c>
      <c r="M24" s="199">
        <f>IF(L24="","",'Synthèse classe'!H29)</f>
        <v>0</v>
      </c>
      <c r="N24" s="178"/>
      <c r="O24" s="65">
        <f>IF(AND(('Synthèse classe'!H29&gt;=0.33),('Synthèse classe'!H29&lt;0.5)),'Synthèse classe'!C29,"")</f>
        <v>0</v>
      </c>
      <c r="P24" s="199">
        <f>IF(O24="","",'Synthèse classe'!H29)</f>
        <v>0</v>
      </c>
      <c r="Q24" s="178"/>
      <c r="R24" s="65">
        <f>IF(AND(('Synthèse classe'!H29&gt;=0.5),('Synthèse classe'!H29&lt;0.66)),'Synthèse classe'!C29,"")</f>
        <v>0</v>
      </c>
      <c r="S24" s="199">
        <f>IF(R24="","",'Synthèse classe'!H29)</f>
        <v>0</v>
      </c>
      <c r="T24" s="178"/>
      <c r="U24" s="65">
        <f>IF('Synthèse classe'!H29&gt;=0.66,'Synthèse classe'!C29,"")</f>
        <v>0</v>
      </c>
      <c r="V24" s="200">
        <f>IF(U24="","",'Synthèse classe'!H29)</f>
        <v>0</v>
      </c>
      <c r="W24" s="198">
        <f>IF('Synthèse classe'!M29&lt;0.33,'Synthèse classe'!C29,"")</f>
        <v>0</v>
      </c>
      <c r="X24" s="199">
        <f>IF(W24="","",'Synthèse classe'!M29)</f>
        <v>0</v>
      </c>
      <c r="Y24" s="178"/>
      <c r="Z24" s="65">
        <f>IF(AND(('Synthèse classe'!M29&gt;=0.33),('Synthèse classe'!M29&lt;0.5)),'Synthèse classe'!C29,"")</f>
        <v>0</v>
      </c>
      <c r="AA24" s="199">
        <f>IF(Z24="","",'Synthèse classe'!M29)</f>
        <v>0</v>
      </c>
      <c r="AB24" s="178"/>
      <c r="AC24" s="65">
        <f>IF(AND(('Synthèse classe'!M29&gt;=0.5),('Synthèse classe'!M29&lt;0.66)),'Synthèse classe'!C29,"")</f>
        <v>0</v>
      </c>
      <c r="AD24" s="199">
        <f>IF(AC24="","",'Synthèse classe'!M29)</f>
        <v>0</v>
      </c>
      <c r="AE24" s="178"/>
      <c r="AF24" s="65">
        <f>IF('Synthèse classe'!M29&gt;=0.66,'Synthèse classe'!C29,"")</f>
        <v>0</v>
      </c>
      <c r="AG24" s="200">
        <f>IF(AF24="","",'Synthèse classe'!M29)</f>
        <v>0</v>
      </c>
      <c r="AH24" s="198">
        <f>IF('Synthèse classe'!O29&lt;0.33,'Synthèse classe'!C29,"")</f>
        <v>0</v>
      </c>
      <c r="AI24" s="199">
        <f>IF(AH24="","",'Synthèse classe'!O29)</f>
        <v>0</v>
      </c>
      <c r="AJ24" s="178"/>
      <c r="AK24" s="65">
        <f>IF(AND(('Synthèse classe'!O29&gt;=0.33),('Synthèse classe'!O29&lt;0.5)),'Synthèse classe'!C29,"")</f>
        <v>0</v>
      </c>
      <c r="AL24" s="199">
        <f>IF(AK24="","",'Synthèse classe'!O29)</f>
        <v>0</v>
      </c>
      <c r="AM24" s="178"/>
      <c r="AN24" s="65">
        <f>IF(AND(('Synthèse classe'!O29&gt;=0.5),('Synthèse classe'!O29&lt;0.66)),'Synthèse classe'!C29,"")</f>
        <v>0</v>
      </c>
      <c r="AO24" s="199">
        <f>IF(AN24="","",'Synthèse classe'!O29)</f>
        <v>0</v>
      </c>
      <c r="AP24" s="178"/>
      <c r="AQ24" s="65">
        <f>IF('Synthèse classe'!O29&gt;=0.66,'Synthèse classe'!C29,"")</f>
        <v>0</v>
      </c>
      <c r="AR24" s="200">
        <f>IF(AQ24="","",'Synthèse classe'!O29)</f>
        <v>0</v>
      </c>
      <c r="AS24" s="198">
        <f>IF('Synthèse classe'!Q29&lt;0.33,'Synthèse classe'!C29,"")</f>
        <v>0</v>
      </c>
      <c r="AT24" s="199">
        <f>IF(AS24="","",'Synthèse classe'!Q29)</f>
        <v>0</v>
      </c>
      <c r="AU24" s="178"/>
      <c r="AV24" s="65">
        <f>IF(AND(('Synthèse classe'!Q29&gt;=0.33),('Synthèse classe'!Q29&lt;0.5)),'Synthèse classe'!C29,"")</f>
        <v>0</v>
      </c>
      <c r="AW24" s="199">
        <f>IF(AV24="","",'Synthèse classe'!Q29)</f>
        <v>0</v>
      </c>
      <c r="AX24" s="178"/>
      <c r="AY24" s="65">
        <f>IF(AND(('Synthèse classe'!Q29&gt;=0.5),('Synthèse classe'!Q29&lt;0.66)),'Synthèse classe'!C29,"")</f>
        <v>0</v>
      </c>
      <c r="AZ24" s="199">
        <f>IF(AY24="","",'Synthèse classe'!Q29)</f>
        <v>0</v>
      </c>
      <c r="BA24" s="178"/>
      <c r="BB24" s="65">
        <f>IF('Synthèse classe'!Q29&gt;=0.66,'Synthèse classe'!C29,"")</f>
        <v>0</v>
      </c>
      <c r="BC24" s="200">
        <f>IF(BB24="","",'Synthèse classe'!Q29)</f>
        <v>0</v>
      </c>
      <c r="BD24" s="198">
        <f>IF('Synthèse classe'!S29&lt;0.33,'Synthèse classe'!C29,"")</f>
        <v>0</v>
      </c>
      <c r="BE24" s="199">
        <f>IF(BD24="","",'Synthèse classe'!S29)</f>
        <v>0</v>
      </c>
      <c r="BF24" s="178"/>
      <c r="BG24" s="65">
        <f>IF(AND(('Synthèse classe'!S29&gt;=0.33),('Synthèse classe'!S29&lt;0.5)),'Synthèse classe'!C29,"")</f>
        <v>0</v>
      </c>
      <c r="BH24" s="199">
        <f>IF(BG24="","",'Synthèse classe'!S29)</f>
        <v>0</v>
      </c>
      <c r="BI24" s="201"/>
      <c r="BJ24" s="65">
        <f>IF(AND(('Synthèse classe'!S29&gt;=0.5),('Synthèse classe'!S29&lt;0.66)),'Synthèse classe'!C29,"")</f>
        <v>0</v>
      </c>
      <c r="BK24" s="199">
        <f>IF(BJ24="","",'Synthèse classe'!S29)</f>
        <v>0</v>
      </c>
      <c r="BL24" s="201"/>
      <c r="BM24" s="65">
        <f>IF('Synthèse classe'!S29&gt;=0.66,'Synthèse classe'!C29,"")</f>
        <v>0</v>
      </c>
      <c r="BN24" s="200">
        <f>IF(BM24="","",'Synthèse classe'!S29)</f>
        <v>0</v>
      </c>
    </row>
    <row r="25" spans="1:66" ht="15.75">
      <c r="A25" s="198">
        <f>IF('Synthèse classe'!F30&lt;0.33,'Synthèse classe'!C30,"")</f>
        <v>0</v>
      </c>
      <c r="B25" s="199">
        <f>IF(A25="","",'Synthèse classe'!F30)</f>
        <v>0</v>
      </c>
      <c r="C25" s="178"/>
      <c r="D25" s="65">
        <f>IF(AND(('Synthèse classe'!F30&gt;=0.33),('Synthèse classe'!F30&lt;0.5)),'Synthèse classe'!C30,"")</f>
        <v>0</v>
      </c>
      <c r="E25" s="199">
        <f>IF(D25="","",'Synthèse classe'!F30)</f>
        <v>0</v>
      </c>
      <c r="F25" s="178"/>
      <c r="G25" s="65">
        <f>IF(AND(('Synthèse classe'!F30&gt;=0.5),('Synthèse classe'!F30&lt;0.66)),'Synthèse classe'!C30,"")</f>
        <v>0</v>
      </c>
      <c r="H25" s="199">
        <f>IF(G25="","",'Synthèse classe'!F30)</f>
        <v>0</v>
      </c>
      <c r="I25" s="178"/>
      <c r="J25" s="65">
        <f>IF('Synthèse classe'!F30&gt;=0.66,'Synthèse classe'!C30,"")</f>
        <v>0</v>
      </c>
      <c r="K25" s="200">
        <f>IF(J25="","",'Synthèse classe'!F30)</f>
        <v>0</v>
      </c>
      <c r="L25" s="198">
        <f>IF('Synthèse classe'!H30&lt;0.33,'Synthèse classe'!C30,"")</f>
        <v>0</v>
      </c>
      <c r="M25" s="199">
        <f>IF(L25="","",'Synthèse classe'!H30)</f>
        <v>0</v>
      </c>
      <c r="N25" s="178"/>
      <c r="O25" s="65">
        <f>IF(AND(('Synthèse classe'!H30&gt;=0.33),('Synthèse classe'!H30&lt;0.5)),'Synthèse classe'!C30,"")</f>
        <v>0</v>
      </c>
      <c r="P25" s="199">
        <f>IF(O25="","",'Synthèse classe'!H30)</f>
        <v>0</v>
      </c>
      <c r="Q25" s="178"/>
      <c r="R25" s="65">
        <f>IF(AND(('Synthèse classe'!H30&gt;=0.5),('Synthèse classe'!H30&lt;0.66)),'Synthèse classe'!C30,"")</f>
        <v>0</v>
      </c>
      <c r="S25" s="199">
        <f>IF(R25="","",'Synthèse classe'!H30)</f>
        <v>0</v>
      </c>
      <c r="T25" s="178"/>
      <c r="U25" s="65">
        <f>IF('Synthèse classe'!H30&gt;=0.66,'Synthèse classe'!C30,"")</f>
        <v>0</v>
      </c>
      <c r="V25" s="200">
        <f>IF(U25="","",'Synthèse classe'!H30)</f>
        <v>0</v>
      </c>
      <c r="W25" s="198">
        <f>IF('Synthèse classe'!M30&lt;0.33,'Synthèse classe'!C30,"")</f>
        <v>0</v>
      </c>
      <c r="X25" s="199">
        <f>IF(W25="","",'Synthèse classe'!M30)</f>
        <v>0</v>
      </c>
      <c r="Y25" s="178"/>
      <c r="Z25" s="65">
        <f>IF(AND(('Synthèse classe'!M30&gt;=0.33),('Synthèse classe'!M30&lt;0.5)),'Synthèse classe'!C30,"")</f>
        <v>0</v>
      </c>
      <c r="AA25" s="199">
        <f>IF(Z25="","",'Synthèse classe'!M30)</f>
        <v>0</v>
      </c>
      <c r="AB25" s="178"/>
      <c r="AC25" s="65">
        <f>IF(AND(('Synthèse classe'!M30&gt;=0.5),('Synthèse classe'!M30&lt;0.66)),'Synthèse classe'!C30,"")</f>
        <v>0</v>
      </c>
      <c r="AD25" s="199">
        <f>IF(AC25="","",'Synthèse classe'!M30)</f>
        <v>0</v>
      </c>
      <c r="AE25" s="178"/>
      <c r="AF25" s="65">
        <f>IF('Synthèse classe'!M30&gt;=0.66,'Synthèse classe'!C30,"")</f>
        <v>0</v>
      </c>
      <c r="AG25" s="200">
        <f>IF(AF25="","",'Synthèse classe'!M30)</f>
        <v>0</v>
      </c>
      <c r="AH25" s="198">
        <f>IF('Synthèse classe'!O30&lt;0.33,'Synthèse classe'!C30,"")</f>
        <v>0</v>
      </c>
      <c r="AI25" s="199">
        <f>IF(AH25="","",'Synthèse classe'!O30)</f>
        <v>0</v>
      </c>
      <c r="AJ25" s="178"/>
      <c r="AK25" s="65">
        <f>IF(AND(('Synthèse classe'!O30&gt;=0.33),('Synthèse classe'!O30&lt;0.5)),'Synthèse classe'!C30,"")</f>
        <v>0</v>
      </c>
      <c r="AL25" s="199">
        <f>IF(AK25="","",'Synthèse classe'!O30)</f>
        <v>0</v>
      </c>
      <c r="AM25" s="178"/>
      <c r="AN25" s="65">
        <f>IF(AND(('Synthèse classe'!O30&gt;=0.5),('Synthèse classe'!O30&lt;0.66)),'Synthèse classe'!C30,"")</f>
        <v>0</v>
      </c>
      <c r="AO25" s="199">
        <f>IF(AN25="","",'Synthèse classe'!O30)</f>
        <v>0</v>
      </c>
      <c r="AP25" s="178"/>
      <c r="AQ25" s="65">
        <f>IF('Synthèse classe'!O30&gt;=0.66,'Synthèse classe'!C30,"")</f>
        <v>0</v>
      </c>
      <c r="AR25" s="200">
        <f>IF(AQ25="","",'Synthèse classe'!O30)</f>
        <v>0</v>
      </c>
      <c r="AS25" s="198">
        <f>IF('Synthèse classe'!Q30&lt;0.33,'Synthèse classe'!C30,"")</f>
        <v>0</v>
      </c>
      <c r="AT25" s="199">
        <f>IF(AS25="","",'Synthèse classe'!Q30)</f>
        <v>0</v>
      </c>
      <c r="AU25" s="178"/>
      <c r="AV25" s="65">
        <f>IF(AND(('Synthèse classe'!Q30&gt;=0.33),('Synthèse classe'!Q30&lt;0.5)),'Synthèse classe'!C30,"")</f>
        <v>0</v>
      </c>
      <c r="AW25" s="199">
        <f>IF(AV25="","",'Synthèse classe'!Q30)</f>
        <v>0</v>
      </c>
      <c r="AX25" s="178"/>
      <c r="AY25" s="65">
        <f>IF(AND(('Synthèse classe'!Q30&gt;=0.5),('Synthèse classe'!Q30&lt;0.66)),'Synthèse classe'!C30,"")</f>
        <v>0</v>
      </c>
      <c r="AZ25" s="199">
        <f>IF(AY25="","",'Synthèse classe'!Q30)</f>
        <v>0</v>
      </c>
      <c r="BA25" s="178"/>
      <c r="BB25" s="65">
        <f>IF('Synthèse classe'!Q30&gt;=0.66,'Synthèse classe'!C30,"")</f>
        <v>0</v>
      </c>
      <c r="BC25" s="200">
        <f>IF(BB25="","",'Synthèse classe'!Q30)</f>
        <v>0</v>
      </c>
      <c r="BD25" s="198">
        <f>IF('Synthèse classe'!S30&lt;0.33,'Synthèse classe'!C30,"")</f>
        <v>0</v>
      </c>
      <c r="BE25" s="199">
        <f>IF(BD25="","",'Synthèse classe'!S30)</f>
        <v>0</v>
      </c>
      <c r="BF25" s="178"/>
      <c r="BG25" s="65">
        <f>IF(AND(('Synthèse classe'!S30&gt;=0.33),('Synthèse classe'!S30&lt;0.5)),'Synthèse classe'!C30,"")</f>
        <v>0</v>
      </c>
      <c r="BH25" s="199">
        <f>IF(BG25="","",'Synthèse classe'!S30)</f>
        <v>0</v>
      </c>
      <c r="BI25" s="201"/>
      <c r="BJ25" s="65">
        <f>IF(AND(('Synthèse classe'!S30&gt;=0.5),('Synthèse classe'!S30&lt;0.66)),'Synthèse classe'!C30,"")</f>
        <v>0</v>
      </c>
      <c r="BK25" s="199">
        <f>IF(BJ25="","",'Synthèse classe'!S30)</f>
        <v>0</v>
      </c>
      <c r="BL25" s="201"/>
      <c r="BM25" s="65">
        <f>IF('Synthèse classe'!S30&gt;=0.66,'Synthèse classe'!C30,"")</f>
        <v>0</v>
      </c>
      <c r="BN25" s="200">
        <f>IF(BM25="","",'Synthèse classe'!S30)</f>
        <v>0</v>
      </c>
    </row>
    <row r="26" spans="1:66" ht="15.75">
      <c r="A26" s="198">
        <f>IF('Synthèse classe'!F31&lt;0.33,'Synthèse classe'!C31,"")</f>
        <v>0</v>
      </c>
      <c r="B26" s="199">
        <f>IF(A26="","",'Synthèse classe'!F31)</f>
        <v>0</v>
      </c>
      <c r="C26" s="178"/>
      <c r="D26" s="65">
        <f>IF(AND(('Synthèse classe'!F31&gt;=0.33),('Synthèse classe'!F31&lt;0.5)),'Synthèse classe'!C31,"")</f>
        <v>0</v>
      </c>
      <c r="E26" s="199">
        <f>IF(D26="","",'Synthèse classe'!F31)</f>
        <v>0</v>
      </c>
      <c r="F26" s="178"/>
      <c r="G26" s="65">
        <f>IF(AND(('Synthèse classe'!F31&gt;=0.5),('Synthèse classe'!F31&lt;0.66)),'Synthèse classe'!C31,"")</f>
        <v>0</v>
      </c>
      <c r="H26" s="199">
        <f>IF(G26="","",'Synthèse classe'!F31)</f>
        <v>0</v>
      </c>
      <c r="I26" s="178"/>
      <c r="J26" s="65">
        <f>IF('Synthèse classe'!F31&gt;=0.66,'Synthèse classe'!C31,"")</f>
        <v>0</v>
      </c>
      <c r="K26" s="200">
        <f>IF(J26="","",'Synthèse classe'!F31)</f>
        <v>0</v>
      </c>
      <c r="L26" s="198">
        <f>IF('Synthèse classe'!H31&lt;0.33,'Synthèse classe'!C31,"")</f>
        <v>0</v>
      </c>
      <c r="M26" s="199">
        <f>IF(L26="","",'Synthèse classe'!H31)</f>
        <v>0</v>
      </c>
      <c r="N26" s="178"/>
      <c r="O26" s="65">
        <f>IF(AND(('Synthèse classe'!H31&gt;=0.33),('Synthèse classe'!H31&lt;0.5)),'Synthèse classe'!C31,"")</f>
        <v>0</v>
      </c>
      <c r="P26" s="199">
        <f>IF(O26="","",'Synthèse classe'!H31)</f>
        <v>0</v>
      </c>
      <c r="Q26" s="178"/>
      <c r="R26" s="65">
        <f>IF(AND(('Synthèse classe'!H31&gt;=0.5),('Synthèse classe'!H31&lt;0.66)),'Synthèse classe'!C31,"")</f>
        <v>0</v>
      </c>
      <c r="S26" s="199">
        <f>IF(R26="","",'Synthèse classe'!H31)</f>
        <v>0</v>
      </c>
      <c r="T26" s="178"/>
      <c r="U26" s="65">
        <f>IF('Synthèse classe'!H31&gt;=0.66,'Synthèse classe'!C31,"")</f>
        <v>0</v>
      </c>
      <c r="V26" s="200">
        <f>IF(U26="","",'Synthèse classe'!H31)</f>
        <v>0</v>
      </c>
      <c r="W26" s="198">
        <f>IF('Synthèse classe'!M31&lt;0.33,'Synthèse classe'!C31,"")</f>
        <v>0</v>
      </c>
      <c r="X26" s="199">
        <f>IF(W26="","",'Synthèse classe'!M31)</f>
        <v>0</v>
      </c>
      <c r="Y26" s="178"/>
      <c r="Z26" s="65">
        <f>IF(AND(('Synthèse classe'!M31&gt;=0.33),('Synthèse classe'!M31&lt;0.5)),'Synthèse classe'!C31,"")</f>
        <v>0</v>
      </c>
      <c r="AA26" s="199">
        <f>IF(Z26="","",'Synthèse classe'!M31)</f>
        <v>0</v>
      </c>
      <c r="AB26" s="178"/>
      <c r="AC26" s="65">
        <f>IF(AND(('Synthèse classe'!M31&gt;=0.5),('Synthèse classe'!M31&lt;0.66)),'Synthèse classe'!C31,"")</f>
        <v>0</v>
      </c>
      <c r="AD26" s="199">
        <f>IF(AC26="","",'Synthèse classe'!M31)</f>
        <v>0</v>
      </c>
      <c r="AE26" s="178"/>
      <c r="AF26" s="65">
        <f>IF('Synthèse classe'!M31&gt;=0.66,'Synthèse classe'!C31,"")</f>
        <v>0</v>
      </c>
      <c r="AG26" s="200">
        <f>IF(AF26="","",'Synthèse classe'!M31)</f>
        <v>0</v>
      </c>
      <c r="AH26" s="198">
        <f>IF('Synthèse classe'!O31&lt;0.33,'Synthèse classe'!C31,"")</f>
        <v>0</v>
      </c>
      <c r="AI26" s="199">
        <f>IF(AH26="","",'Synthèse classe'!O31)</f>
        <v>0</v>
      </c>
      <c r="AJ26" s="178"/>
      <c r="AK26" s="65">
        <f>IF(AND(('Synthèse classe'!O31&gt;=0.33),('Synthèse classe'!O31&lt;0.5)),'Synthèse classe'!C31,"")</f>
        <v>0</v>
      </c>
      <c r="AL26" s="199">
        <f>IF(AK26="","",'Synthèse classe'!O31)</f>
        <v>0</v>
      </c>
      <c r="AM26" s="178"/>
      <c r="AN26" s="65">
        <f>IF(AND(('Synthèse classe'!O31&gt;=0.5),('Synthèse classe'!O31&lt;0.66)),'Synthèse classe'!C31,"")</f>
        <v>0</v>
      </c>
      <c r="AO26" s="199">
        <f>IF(AN26="","",'Synthèse classe'!O31)</f>
        <v>0</v>
      </c>
      <c r="AP26" s="178"/>
      <c r="AQ26" s="65">
        <f>IF('Synthèse classe'!O31&gt;=0.66,'Synthèse classe'!C31,"")</f>
        <v>0</v>
      </c>
      <c r="AR26" s="200">
        <f>IF(AQ26="","",'Synthèse classe'!O31)</f>
        <v>0</v>
      </c>
      <c r="AS26" s="198">
        <f>IF('Synthèse classe'!Q31&lt;0.33,'Synthèse classe'!C31,"")</f>
        <v>0</v>
      </c>
      <c r="AT26" s="199">
        <f>IF(AS26="","",'Synthèse classe'!Q31)</f>
        <v>0</v>
      </c>
      <c r="AU26" s="178"/>
      <c r="AV26" s="65">
        <f>IF(AND(('Synthèse classe'!Q31&gt;=0.33),('Synthèse classe'!Q31&lt;0.5)),'Synthèse classe'!C31,"")</f>
        <v>0</v>
      </c>
      <c r="AW26" s="199">
        <f>IF(AV26="","",'Synthèse classe'!Q31)</f>
        <v>0</v>
      </c>
      <c r="AX26" s="178"/>
      <c r="AY26" s="65">
        <f>IF(AND(('Synthèse classe'!Q31&gt;=0.5),('Synthèse classe'!Q31&lt;0.66)),'Synthèse classe'!C31,"")</f>
        <v>0</v>
      </c>
      <c r="AZ26" s="199">
        <f>IF(AY26="","",'Synthèse classe'!Q31)</f>
        <v>0</v>
      </c>
      <c r="BA26" s="178"/>
      <c r="BB26" s="65">
        <f>IF('Synthèse classe'!Q31&gt;=0.66,'Synthèse classe'!C31,"")</f>
        <v>0</v>
      </c>
      <c r="BC26" s="200">
        <f>IF(BB26="","",'Synthèse classe'!Q31)</f>
        <v>0</v>
      </c>
      <c r="BD26" s="198">
        <f>IF('Synthèse classe'!S31&lt;0.33,'Synthèse classe'!C31,"")</f>
        <v>0</v>
      </c>
      <c r="BE26" s="199">
        <f>IF(BD26="","",'Synthèse classe'!S31)</f>
        <v>0</v>
      </c>
      <c r="BF26" s="178"/>
      <c r="BG26" s="65">
        <f>IF(AND(('Synthèse classe'!S31&gt;=0.33),('Synthèse classe'!S31&lt;0.5)),'Synthèse classe'!C31,"")</f>
        <v>0</v>
      </c>
      <c r="BH26" s="199">
        <f>IF(BG26="","",'Synthèse classe'!S31)</f>
        <v>0</v>
      </c>
      <c r="BI26" s="201"/>
      <c r="BJ26" s="65">
        <f>IF(AND(('Synthèse classe'!S31&gt;=0.5),('Synthèse classe'!S31&lt;0.66)),'Synthèse classe'!C31,"")</f>
        <v>0</v>
      </c>
      <c r="BK26" s="199">
        <f>IF(BJ26="","",'Synthèse classe'!S31)</f>
        <v>0</v>
      </c>
      <c r="BL26" s="201"/>
      <c r="BM26" s="65">
        <f>IF('Synthèse classe'!S31&gt;=0.66,'Synthèse classe'!C31,"")</f>
        <v>0</v>
      </c>
      <c r="BN26" s="200">
        <f>IF(BM26="","",'Synthèse classe'!S31)</f>
        <v>0</v>
      </c>
    </row>
    <row r="27" spans="1:66" ht="15.75">
      <c r="A27" s="198">
        <f>IF('Synthèse classe'!F32&lt;0.33,'Synthèse classe'!C32,"")</f>
        <v>0</v>
      </c>
      <c r="B27" s="199">
        <f>IF(A27="","",'Synthèse classe'!F32)</f>
        <v>0</v>
      </c>
      <c r="C27" s="178"/>
      <c r="D27" s="65">
        <f>IF(AND(('Synthèse classe'!F32&gt;=0.33),('Synthèse classe'!F32&lt;0.5)),'Synthèse classe'!C32,"")</f>
        <v>0</v>
      </c>
      <c r="E27" s="199">
        <f>IF(D27="","",'Synthèse classe'!F32)</f>
        <v>0</v>
      </c>
      <c r="F27" s="178"/>
      <c r="G27" s="65">
        <f>IF(AND(('Synthèse classe'!F32&gt;=0.5),('Synthèse classe'!F32&lt;0.66)),'Synthèse classe'!C32,"")</f>
        <v>0</v>
      </c>
      <c r="H27" s="199">
        <f>IF(G27="","",'Synthèse classe'!F32)</f>
        <v>0</v>
      </c>
      <c r="I27" s="178"/>
      <c r="J27" s="65">
        <f>IF('Synthèse classe'!F32&gt;=0.66,'Synthèse classe'!C32,"")</f>
        <v>0</v>
      </c>
      <c r="K27" s="200">
        <f>IF(J27="","",'Synthèse classe'!F32)</f>
        <v>0</v>
      </c>
      <c r="L27" s="198">
        <f>IF('Synthèse classe'!H32&lt;0.33,'Synthèse classe'!C32,"")</f>
        <v>0</v>
      </c>
      <c r="M27" s="199">
        <f>IF(L27="","",'Synthèse classe'!H32)</f>
        <v>0</v>
      </c>
      <c r="N27" s="178"/>
      <c r="O27" s="65">
        <f>IF(AND(('Synthèse classe'!H32&gt;=0.33),('Synthèse classe'!H32&lt;0.5)),'Synthèse classe'!C32,"")</f>
        <v>0</v>
      </c>
      <c r="P27" s="199">
        <f>IF(O27="","",'Synthèse classe'!H32)</f>
        <v>0</v>
      </c>
      <c r="Q27" s="178"/>
      <c r="R27" s="65">
        <f>IF(AND(('Synthèse classe'!H32&gt;=0.5),('Synthèse classe'!H32&lt;0.66)),'Synthèse classe'!C32,"")</f>
        <v>0</v>
      </c>
      <c r="S27" s="199">
        <f>IF(R27="","",'Synthèse classe'!H32)</f>
        <v>0</v>
      </c>
      <c r="T27" s="178"/>
      <c r="U27" s="65">
        <f>IF('Synthèse classe'!H32&gt;=0.66,'Synthèse classe'!C32,"")</f>
        <v>0</v>
      </c>
      <c r="V27" s="200">
        <f>IF(U27="","",'Synthèse classe'!H32)</f>
        <v>0</v>
      </c>
      <c r="W27" s="198">
        <f>IF('Synthèse classe'!M32&lt;0.33,'Synthèse classe'!C32,"")</f>
        <v>0</v>
      </c>
      <c r="X27" s="199">
        <f>IF(W27="","",'Synthèse classe'!M32)</f>
        <v>0</v>
      </c>
      <c r="Y27" s="178"/>
      <c r="Z27" s="65">
        <f>IF(AND(('Synthèse classe'!M32&gt;=0.33),('Synthèse classe'!M32&lt;0.5)),'Synthèse classe'!C32,"")</f>
        <v>0</v>
      </c>
      <c r="AA27" s="199">
        <f>IF(Z27="","",'Synthèse classe'!M32)</f>
        <v>0</v>
      </c>
      <c r="AB27" s="178"/>
      <c r="AC27" s="65">
        <f>IF(AND(('Synthèse classe'!M32&gt;=0.5),('Synthèse classe'!M32&lt;0.66)),'Synthèse classe'!C32,"")</f>
        <v>0</v>
      </c>
      <c r="AD27" s="199">
        <f>IF(AC27="","",'Synthèse classe'!M32)</f>
        <v>0</v>
      </c>
      <c r="AE27" s="178"/>
      <c r="AF27" s="65">
        <f>IF('Synthèse classe'!M32&gt;=0.66,'Synthèse classe'!C32,"")</f>
        <v>0</v>
      </c>
      <c r="AG27" s="200">
        <f>IF(AF27="","",'Synthèse classe'!M32)</f>
        <v>0</v>
      </c>
      <c r="AH27" s="198">
        <f>IF('Synthèse classe'!O32&lt;0.33,'Synthèse classe'!C32,"")</f>
        <v>0</v>
      </c>
      <c r="AI27" s="199">
        <f>IF(AH27="","",'Synthèse classe'!O32)</f>
        <v>0</v>
      </c>
      <c r="AJ27" s="178"/>
      <c r="AK27" s="65">
        <f>IF(AND(('Synthèse classe'!O32&gt;=0.33),('Synthèse classe'!O32&lt;0.5)),'Synthèse classe'!C32,"")</f>
        <v>0</v>
      </c>
      <c r="AL27" s="199">
        <f>IF(AK27="","",'Synthèse classe'!O32)</f>
        <v>0</v>
      </c>
      <c r="AM27" s="178"/>
      <c r="AN27" s="65">
        <f>IF(AND(('Synthèse classe'!O32&gt;=0.5),('Synthèse classe'!O32&lt;0.66)),'Synthèse classe'!C32,"")</f>
        <v>0</v>
      </c>
      <c r="AO27" s="199">
        <f>IF(AN27="","",'Synthèse classe'!O32)</f>
        <v>0</v>
      </c>
      <c r="AP27" s="178"/>
      <c r="AQ27" s="65">
        <f>IF('Synthèse classe'!O32&gt;=0.66,'Synthèse classe'!C32,"")</f>
        <v>0</v>
      </c>
      <c r="AR27" s="200">
        <f>IF(AQ27="","",'Synthèse classe'!O32)</f>
        <v>0</v>
      </c>
      <c r="AS27" s="198">
        <f>IF('Synthèse classe'!Q32&lt;0.33,'Synthèse classe'!C32,"")</f>
        <v>0</v>
      </c>
      <c r="AT27" s="199">
        <f>IF(AS27="","",'Synthèse classe'!Q32)</f>
        <v>0</v>
      </c>
      <c r="AU27" s="178"/>
      <c r="AV27" s="65">
        <f>IF(AND(('Synthèse classe'!Q32&gt;=0.33),('Synthèse classe'!Q32&lt;0.5)),'Synthèse classe'!C32,"")</f>
        <v>0</v>
      </c>
      <c r="AW27" s="199">
        <f>IF(AV27="","",'Synthèse classe'!Q32)</f>
        <v>0</v>
      </c>
      <c r="AX27" s="178"/>
      <c r="AY27" s="65">
        <f>IF(AND(('Synthèse classe'!Q32&gt;=0.5),('Synthèse classe'!Q32&lt;0.66)),'Synthèse classe'!C32,"")</f>
        <v>0</v>
      </c>
      <c r="AZ27" s="199">
        <f>IF(AY27="","",'Synthèse classe'!Q32)</f>
        <v>0</v>
      </c>
      <c r="BA27" s="178"/>
      <c r="BB27" s="65">
        <f>IF('Synthèse classe'!Q32&gt;=0.66,'Synthèse classe'!C32,"")</f>
        <v>0</v>
      </c>
      <c r="BC27" s="200">
        <f>IF(BB27="","",'Synthèse classe'!Q32)</f>
        <v>0</v>
      </c>
      <c r="BD27" s="198">
        <f>IF('Synthèse classe'!S32&lt;0.33,'Synthèse classe'!C32,"")</f>
        <v>0</v>
      </c>
      <c r="BE27" s="199">
        <f>IF(BD27="","",'Synthèse classe'!S32)</f>
        <v>0</v>
      </c>
      <c r="BF27" s="178"/>
      <c r="BG27" s="65">
        <f>IF(AND(('Synthèse classe'!S32&gt;=0.33),('Synthèse classe'!S32&lt;0.5)),'Synthèse classe'!C32,"")</f>
        <v>0</v>
      </c>
      <c r="BH27" s="199">
        <f>IF(BG27="","",'Synthèse classe'!S32)</f>
        <v>0</v>
      </c>
      <c r="BI27" s="201"/>
      <c r="BJ27" s="65">
        <f>IF(AND(('Synthèse classe'!S32&gt;=0.5),('Synthèse classe'!S32&lt;0.66)),'Synthèse classe'!C32,"")</f>
        <v>0</v>
      </c>
      <c r="BK27" s="199">
        <f>IF(BJ27="","",'Synthèse classe'!S32)</f>
        <v>0</v>
      </c>
      <c r="BL27" s="201"/>
      <c r="BM27" s="65">
        <f>IF('Synthèse classe'!S32&gt;=0.66,'Synthèse classe'!C32,"")</f>
        <v>0</v>
      </c>
      <c r="BN27" s="200">
        <f>IF(BM27="","",'Synthèse classe'!S32)</f>
        <v>0</v>
      </c>
    </row>
    <row r="28" spans="1:66" ht="15.75">
      <c r="A28" s="198">
        <f>IF('Synthèse classe'!F33&lt;0.33,'Synthèse classe'!C33,"")</f>
        <v>0</v>
      </c>
      <c r="B28" s="199">
        <f>IF(A28="","",'Synthèse classe'!F33)</f>
        <v>0</v>
      </c>
      <c r="C28" s="178"/>
      <c r="D28" s="65">
        <f>IF(AND(('Synthèse classe'!F33&gt;=0.33),('Synthèse classe'!F33&lt;0.5)),'Synthèse classe'!C33,"")</f>
        <v>0</v>
      </c>
      <c r="E28" s="199">
        <f>IF(D28="","",'Synthèse classe'!F33)</f>
        <v>0</v>
      </c>
      <c r="F28" s="178"/>
      <c r="G28" s="65">
        <f>IF(AND(('Synthèse classe'!F33&gt;=0.5),('Synthèse classe'!F33&lt;0.66)),'Synthèse classe'!C33,"")</f>
        <v>0</v>
      </c>
      <c r="H28" s="199">
        <f>IF(G28="","",'Synthèse classe'!F33)</f>
        <v>0</v>
      </c>
      <c r="I28" s="178"/>
      <c r="J28" s="65">
        <f>IF('Synthèse classe'!F33&gt;=0.66,'Synthèse classe'!C33,"")</f>
        <v>0</v>
      </c>
      <c r="K28" s="200">
        <f>IF(J28="","",'Synthèse classe'!F33)</f>
        <v>0</v>
      </c>
      <c r="L28" s="198">
        <f>IF('Synthèse classe'!H33&lt;0.33,'Synthèse classe'!C33,"")</f>
        <v>0</v>
      </c>
      <c r="M28" s="199">
        <f>IF(L28="","",'Synthèse classe'!H33)</f>
        <v>0</v>
      </c>
      <c r="N28" s="178"/>
      <c r="O28" s="65">
        <f>IF(AND(('Synthèse classe'!H33&gt;=0.33),('Synthèse classe'!H33&lt;0.5)),'Synthèse classe'!C33,"")</f>
        <v>0</v>
      </c>
      <c r="P28" s="199">
        <f>IF(O28="","",'Synthèse classe'!H33)</f>
        <v>0</v>
      </c>
      <c r="Q28" s="178"/>
      <c r="R28" s="65">
        <f>IF(AND(('Synthèse classe'!H33&gt;=0.5),('Synthèse classe'!H33&lt;0.66)),'Synthèse classe'!C33,"")</f>
        <v>0</v>
      </c>
      <c r="S28" s="199">
        <f>IF(R28="","",'Synthèse classe'!H33)</f>
        <v>0</v>
      </c>
      <c r="T28" s="178"/>
      <c r="U28" s="65">
        <f>IF('Synthèse classe'!H33&gt;=0.66,'Synthèse classe'!C33,"")</f>
        <v>0</v>
      </c>
      <c r="V28" s="200">
        <f>IF(U28="","",'Synthèse classe'!H33)</f>
        <v>0</v>
      </c>
      <c r="W28" s="198">
        <f>IF('Synthèse classe'!M33&lt;0.33,'Synthèse classe'!C33,"")</f>
        <v>0</v>
      </c>
      <c r="X28" s="199">
        <f>IF(W28="","",'Synthèse classe'!M33)</f>
        <v>0</v>
      </c>
      <c r="Y28" s="178"/>
      <c r="Z28" s="65">
        <f>IF(AND(('Synthèse classe'!M33&gt;=0.33),('Synthèse classe'!M33&lt;0.5)),'Synthèse classe'!C33,"")</f>
        <v>0</v>
      </c>
      <c r="AA28" s="199">
        <f>IF(Z28="","",'Synthèse classe'!M33)</f>
        <v>0</v>
      </c>
      <c r="AB28" s="178"/>
      <c r="AC28" s="65">
        <f>IF(AND(('Synthèse classe'!M33&gt;=0.5),('Synthèse classe'!M33&lt;0.66)),'Synthèse classe'!C33,"")</f>
        <v>0</v>
      </c>
      <c r="AD28" s="199">
        <f>IF(AC28="","",'Synthèse classe'!M33)</f>
        <v>0</v>
      </c>
      <c r="AE28" s="178"/>
      <c r="AF28" s="65">
        <f>IF('Synthèse classe'!M33&gt;=0.66,'Synthèse classe'!C33,"")</f>
        <v>0</v>
      </c>
      <c r="AG28" s="200">
        <f>IF(AF28="","",'Synthèse classe'!M33)</f>
        <v>0</v>
      </c>
      <c r="AH28" s="198">
        <f>IF('Synthèse classe'!O33&lt;0.33,'Synthèse classe'!C33,"")</f>
        <v>0</v>
      </c>
      <c r="AI28" s="199">
        <f>IF(AH28="","",'Synthèse classe'!O33)</f>
        <v>0</v>
      </c>
      <c r="AJ28" s="178"/>
      <c r="AK28" s="65">
        <f>IF(AND(('Synthèse classe'!O33&gt;=0.33),('Synthèse classe'!O33&lt;0.5)),'Synthèse classe'!C33,"")</f>
        <v>0</v>
      </c>
      <c r="AL28" s="199">
        <f>IF(AK28="","",'Synthèse classe'!O33)</f>
        <v>0</v>
      </c>
      <c r="AM28" s="178"/>
      <c r="AN28" s="65">
        <f>IF(AND(('Synthèse classe'!O33&gt;=0.5),('Synthèse classe'!O33&lt;0.66)),'Synthèse classe'!C33,"")</f>
        <v>0</v>
      </c>
      <c r="AO28" s="199">
        <f>IF(AN28="","",'Synthèse classe'!O33)</f>
        <v>0</v>
      </c>
      <c r="AP28" s="178"/>
      <c r="AQ28" s="65">
        <f>IF('Synthèse classe'!O33&gt;=0.66,'Synthèse classe'!C33,"")</f>
        <v>0</v>
      </c>
      <c r="AR28" s="200">
        <f>IF(AQ28="","",'Synthèse classe'!O33)</f>
        <v>0</v>
      </c>
      <c r="AS28" s="198">
        <f>IF('Synthèse classe'!Q33&lt;0.33,'Synthèse classe'!C33,"")</f>
        <v>0</v>
      </c>
      <c r="AT28" s="199">
        <f>IF(AS28="","",'Synthèse classe'!Q33)</f>
        <v>0</v>
      </c>
      <c r="AU28" s="178"/>
      <c r="AV28" s="65">
        <f>IF(AND(('Synthèse classe'!Q33&gt;=0.33),('Synthèse classe'!Q33&lt;0.5)),'Synthèse classe'!C33,"")</f>
        <v>0</v>
      </c>
      <c r="AW28" s="199">
        <f>IF(AV28="","",'Synthèse classe'!Q33)</f>
        <v>0</v>
      </c>
      <c r="AX28" s="178"/>
      <c r="AY28" s="65">
        <f>IF(AND(('Synthèse classe'!Q33&gt;=0.5),('Synthèse classe'!Q33&lt;0.66)),'Synthèse classe'!C33,"")</f>
        <v>0</v>
      </c>
      <c r="AZ28" s="199">
        <f>IF(AY28="","",'Synthèse classe'!Q33)</f>
        <v>0</v>
      </c>
      <c r="BA28" s="178"/>
      <c r="BB28" s="65">
        <f>IF('Synthèse classe'!Q33&gt;=0.66,'Synthèse classe'!C33,"")</f>
        <v>0</v>
      </c>
      <c r="BC28" s="200">
        <f>IF(BB28="","",'Synthèse classe'!Q33)</f>
        <v>0</v>
      </c>
      <c r="BD28" s="198">
        <f>IF('Synthèse classe'!S33&lt;0.33,'Synthèse classe'!C33,"")</f>
        <v>0</v>
      </c>
      <c r="BE28" s="199">
        <f>IF(BD28="","",'Synthèse classe'!S33)</f>
        <v>0</v>
      </c>
      <c r="BF28" s="178"/>
      <c r="BG28" s="65">
        <f>IF(AND(('Synthèse classe'!S33&gt;=0.33),('Synthèse classe'!S33&lt;0.5)),'Synthèse classe'!C33,"")</f>
        <v>0</v>
      </c>
      <c r="BH28" s="199">
        <f>IF(BG28="","",'Synthèse classe'!S33)</f>
        <v>0</v>
      </c>
      <c r="BI28" s="201"/>
      <c r="BJ28" s="65">
        <f>IF(AND(('Synthèse classe'!S33&gt;=0.5),('Synthèse classe'!S33&lt;0.66)),'Synthèse classe'!C33,"")</f>
        <v>0</v>
      </c>
      <c r="BK28" s="199">
        <f>IF(BJ28="","",'Synthèse classe'!S33)</f>
        <v>0</v>
      </c>
      <c r="BL28" s="201"/>
      <c r="BM28" s="65">
        <f>IF('Synthèse classe'!S33&gt;=0.66,'Synthèse classe'!C33,"")</f>
        <v>0</v>
      </c>
      <c r="BN28" s="200">
        <f>IF(BM28="","",'Synthèse classe'!S33)</f>
        <v>0</v>
      </c>
    </row>
    <row r="29" spans="1:66" ht="15.75">
      <c r="A29" s="198">
        <f>IF('Synthèse classe'!F34&lt;0.33,'Synthèse classe'!C34,"")</f>
        <v>0</v>
      </c>
      <c r="B29" s="199">
        <f>IF(A29="","",'Synthèse classe'!F34)</f>
        <v>0</v>
      </c>
      <c r="C29" s="178"/>
      <c r="D29" s="65">
        <f>IF(AND(('Synthèse classe'!F34&gt;=0.33),('Synthèse classe'!F34&lt;0.5)),'Synthèse classe'!C34,"")</f>
        <v>0</v>
      </c>
      <c r="E29" s="199">
        <f>IF(D29="","",'Synthèse classe'!F34)</f>
        <v>0</v>
      </c>
      <c r="F29" s="178"/>
      <c r="G29" s="65">
        <f>IF(AND(('Synthèse classe'!F34&gt;=0.5),('Synthèse classe'!F34&lt;0.66)),'Synthèse classe'!C34,"")</f>
        <v>0</v>
      </c>
      <c r="H29" s="199">
        <f>IF(G29="","",'Synthèse classe'!F34)</f>
        <v>0</v>
      </c>
      <c r="I29" s="178"/>
      <c r="J29" s="65">
        <f>IF('Synthèse classe'!F34&gt;=0.66,'Synthèse classe'!C34,"")</f>
        <v>0</v>
      </c>
      <c r="K29" s="200">
        <f>IF(J29="","",'Synthèse classe'!F34)</f>
        <v>0</v>
      </c>
      <c r="L29" s="198">
        <f>IF('Synthèse classe'!H34&lt;0.33,'Synthèse classe'!C34,"")</f>
        <v>0</v>
      </c>
      <c r="M29" s="199">
        <f>IF(L29="","",'Synthèse classe'!H34)</f>
        <v>0</v>
      </c>
      <c r="N29" s="178"/>
      <c r="O29" s="65">
        <f>IF(AND(('Synthèse classe'!H34&gt;=0.33),('Synthèse classe'!H34&lt;0.5)),'Synthèse classe'!C34,"")</f>
        <v>0</v>
      </c>
      <c r="P29" s="199">
        <f>IF(O29="","",'Synthèse classe'!H34)</f>
        <v>0</v>
      </c>
      <c r="Q29" s="178"/>
      <c r="R29" s="65">
        <f>IF(AND(('Synthèse classe'!H34&gt;=0.5),('Synthèse classe'!H34&lt;0.66)),'Synthèse classe'!C34,"")</f>
        <v>0</v>
      </c>
      <c r="S29" s="199">
        <f>IF(R29="","",'Synthèse classe'!H34)</f>
        <v>0</v>
      </c>
      <c r="T29" s="178"/>
      <c r="U29" s="65">
        <f>IF('Synthèse classe'!H34&gt;=0.66,'Synthèse classe'!C34,"")</f>
        <v>0</v>
      </c>
      <c r="V29" s="200">
        <f>IF(U29="","",'Synthèse classe'!H34)</f>
        <v>0</v>
      </c>
      <c r="W29" s="198">
        <f>IF('Synthèse classe'!M34&lt;0.33,'Synthèse classe'!C34,"")</f>
        <v>0</v>
      </c>
      <c r="X29" s="199">
        <f>IF(W29="","",'Synthèse classe'!M34)</f>
        <v>0</v>
      </c>
      <c r="Y29" s="178"/>
      <c r="Z29" s="65">
        <f>IF(AND(('Synthèse classe'!M34&gt;=0.33),('Synthèse classe'!M34&lt;0.5)),'Synthèse classe'!C34,"")</f>
        <v>0</v>
      </c>
      <c r="AA29" s="199">
        <f>IF(Z29="","",'Synthèse classe'!M34)</f>
        <v>0</v>
      </c>
      <c r="AB29" s="178"/>
      <c r="AC29" s="65">
        <f>IF(AND(('Synthèse classe'!M34&gt;=0.5),('Synthèse classe'!M34&lt;0.66)),'Synthèse classe'!C34,"")</f>
        <v>0</v>
      </c>
      <c r="AD29" s="199">
        <f>IF(AC29="","",'Synthèse classe'!M34)</f>
        <v>0</v>
      </c>
      <c r="AE29" s="178"/>
      <c r="AF29" s="65">
        <f>IF('Synthèse classe'!M34&gt;=0.66,'Synthèse classe'!C34,"")</f>
        <v>0</v>
      </c>
      <c r="AG29" s="200">
        <f>IF(AF29="","",'Synthèse classe'!M34)</f>
        <v>0</v>
      </c>
      <c r="AH29" s="198">
        <f>IF('Synthèse classe'!O34&lt;0.33,'Synthèse classe'!C34,"")</f>
        <v>0</v>
      </c>
      <c r="AI29" s="199">
        <f>IF(AH29="","",'Synthèse classe'!O34)</f>
        <v>0</v>
      </c>
      <c r="AJ29" s="178"/>
      <c r="AK29" s="65">
        <f>IF(AND(('Synthèse classe'!O34&gt;=0.33),('Synthèse classe'!O34&lt;0.5)),'Synthèse classe'!C34,"")</f>
        <v>0</v>
      </c>
      <c r="AL29" s="199">
        <f>IF(AK29="","",'Synthèse classe'!O34)</f>
        <v>0</v>
      </c>
      <c r="AM29" s="178"/>
      <c r="AN29" s="65">
        <f>IF(AND(('Synthèse classe'!O34&gt;=0.5),('Synthèse classe'!O34&lt;0.66)),'Synthèse classe'!C34,"")</f>
        <v>0</v>
      </c>
      <c r="AO29" s="199">
        <f>IF(AN29="","",'Synthèse classe'!O34)</f>
        <v>0</v>
      </c>
      <c r="AP29" s="178"/>
      <c r="AQ29" s="65">
        <f>IF('Synthèse classe'!O34&gt;=0.66,'Synthèse classe'!C34,"")</f>
        <v>0</v>
      </c>
      <c r="AR29" s="200">
        <f>IF(AQ29="","",'Synthèse classe'!O34)</f>
        <v>0</v>
      </c>
      <c r="AS29" s="198">
        <f>IF('Synthèse classe'!Q34&lt;0.33,'Synthèse classe'!C34,"")</f>
        <v>0</v>
      </c>
      <c r="AT29" s="199">
        <f>IF(AS29="","",'Synthèse classe'!Q34)</f>
        <v>0</v>
      </c>
      <c r="AU29" s="178"/>
      <c r="AV29" s="65">
        <f>IF(AND(('Synthèse classe'!Q34&gt;=0.33),('Synthèse classe'!Q34&lt;0.5)),'Synthèse classe'!C34,"")</f>
        <v>0</v>
      </c>
      <c r="AW29" s="199">
        <f>IF(AV29="","",'Synthèse classe'!Q34)</f>
        <v>0</v>
      </c>
      <c r="AX29" s="178"/>
      <c r="AY29" s="65">
        <f>IF(AND(('Synthèse classe'!Q34&gt;=0.5),('Synthèse classe'!Q34&lt;0.66)),'Synthèse classe'!C34,"")</f>
        <v>0</v>
      </c>
      <c r="AZ29" s="199">
        <f>IF(AY29="","",'Synthèse classe'!Q34)</f>
        <v>0</v>
      </c>
      <c r="BA29" s="178"/>
      <c r="BB29" s="65">
        <f>IF('Synthèse classe'!Q34&gt;=0.66,'Synthèse classe'!C34,"")</f>
        <v>0</v>
      </c>
      <c r="BC29" s="200">
        <f>IF(BB29="","",'Synthèse classe'!Q34)</f>
        <v>0</v>
      </c>
      <c r="BD29" s="198">
        <f>IF('Synthèse classe'!S34&lt;0.33,'Synthèse classe'!C34,"")</f>
        <v>0</v>
      </c>
      <c r="BE29" s="199">
        <f>IF(BD29="","",'Synthèse classe'!S34)</f>
        <v>0</v>
      </c>
      <c r="BF29" s="178"/>
      <c r="BG29" s="65">
        <f>IF(AND(('Synthèse classe'!S34&gt;=0.33),('Synthèse classe'!S34&lt;0.5)),'Synthèse classe'!C34,"")</f>
        <v>0</v>
      </c>
      <c r="BH29" s="199">
        <f>IF(BG29="","",'Synthèse classe'!S34)</f>
        <v>0</v>
      </c>
      <c r="BI29" s="201"/>
      <c r="BJ29" s="65">
        <f>IF(AND(('Synthèse classe'!S34&gt;=0.5),('Synthèse classe'!S34&lt;0.66)),'Synthèse classe'!C34,"")</f>
        <v>0</v>
      </c>
      <c r="BK29" s="199">
        <f>IF(BJ29="","",'Synthèse classe'!S34)</f>
        <v>0</v>
      </c>
      <c r="BL29" s="201"/>
      <c r="BM29" s="65">
        <f>IF('Synthèse classe'!S34&gt;=0.66,'Synthèse classe'!C34,"")</f>
        <v>0</v>
      </c>
      <c r="BN29" s="200">
        <f>IF(BM29="","",'Synthèse classe'!S34)</f>
        <v>0</v>
      </c>
    </row>
    <row r="30" spans="1:66" ht="15.75">
      <c r="A30" s="198">
        <f>IF('Synthèse classe'!F35&lt;0.33,'Synthèse classe'!C35,"")</f>
        <v>0</v>
      </c>
      <c r="B30" s="199">
        <f>IF(A30="","",'Synthèse classe'!F35)</f>
        <v>0</v>
      </c>
      <c r="C30" s="178"/>
      <c r="D30" s="65">
        <f>IF(AND(('Synthèse classe'!F35&gt;=0.33),('Synthèse classe'!F35&lt;0.5)),'Synthèse classe'!C35,"")</f>
        <v>0</v>
      </c>
      <c r="E30" s="199">
        <f>IF(D30="","",'Synthèse classe'!F35)</f>
        <v>0</v>
      </c>
      <c r="F30" s="178"/>
      <c r="G30" s="65">
        <f>IF(AND(('Synthèse classe'!F35&gt;=0.5),('Synthèse classe'!F35&lt;0.66)),'Synthèse classe'!C35,"")</f>
        <v>0</v>
      </c>
      <c r="H30" s="199">
        <f>IF(G30="","",'Synthèse classe'!F35)</f>
        <v>0</v>
      </c>
      <c r="I30" s="178"/>
      <c r="J30" s="65">
        <f>IF('Synthèse classe'!F35&gt;=0.66,'Synthèse classe'!C35,"")</f>
        <v>0</v>
      </c>
      <c r="K30" s="200">
        <f>IF(J30="","",'Synthèse classe'!F35)</f>
        <v>0</v>
      </c>
      <c r="L30" s="198">
        <f>IF('Synthèse classe'!H35&lt;0.33,'Synthèse classe'!C35,"")</f>
        <v>0</v>
      </c>
      <c r="M30" s="199">
        <f>IF(L30="","",'Synthèse classe'!H35)</f>
        <v>0</v>
      </c>
      <c r="N30" s="178"/>
      <c r="O30" s="65">
        <f>IF(AND(('Synthèse classe'!H35&gt;=0.33),('Synthèse classe'!H35&lt;0.5)),'Synthèse classe'!C35,"")</f>
        <v>0</v>
      </c>
      <c r="P30" s="199">
        <f>IF(O30="","",'Synthèse classe'!H35)</f>
        <v>0</v>
      </c>
      <c r="Q30" s="178"/>
      <c r="R30" s="65">
        <f>IF(AND(('Synthèse classe'!H35&gt;=0.5),('Synthèse classe'!H35&lt;0.66)),'Synthèse classe'!C35,"")</f>
        <v>0</v>
      </c>
      <c r="S30" s="199">
        <f>IF(R30="","",'Synthèse classe'!H35)</f>
        <v>0</v>
      </c>
      <c r="T30" s="178"/>
      <c r="U30" s="65">
        <f>IF('Synthèse classe'!H35&gt;=0.66,'Synthèse classe'!C35,"")</f>
        <v>0</v>
      </c>
      <c r="V30" s="200">
        <f>IF(U30="","",'Synthèse classe'!H35)</f>
        <v>0</v>
      </c>
      <c r="W30" s="198">
        <f>IF('Synthèse classe'!M35&lt;0.33,'Synthèse classe'!C35,"")</f>
        <v>0</v>
      </c>
      <c r="X30" s="199">
        <f>IF(W30="","",'Synthèse classe'!M35)</f>
        <v>0</v>
      </c>
      <c r="Y30" s="178"/>
      <c r="Z30" s="65">
        <f>IF(AND(('Synthèse classe'!M35&gt;=0.33),('Synthèse classe'!M35&lt;0.5)),'Synthèse classe'!C35,"")</f>
        <v>0</v>
      </c>
      <c r="AA30" s="199">
        <f>IF(Z30="","",'Synthèse classe'!M35)</f>
        <v>0</v>
      </c>
      <c r="AB30" s="178"/>
      <c r="AC30" s="65">
        <f>IF(AND(('Synthèse classe'!M35&gt;=0.5),('Synthèse classe'!M35&lt;0.66)),'Synthèse classe'!C35,"")</f>
        <v>0</v>
      </c>
      <c r="AD30" s="199">
        <f>IF(AC30="","",'Synthèse classe'!M35)</f>
        <v>0</v>
      </c>
      <c r="AE30" s="178"/>
      <c r="AF30" s="65">
        <f>IF('Synthèse classe'!M35&gt;=0.66,'Synthèse classe'!C35,"")</f>
        <v>0</v>
      </c>
      <c r="AG30" s="200">
        <f>IF(AF30="","",'Synthèse classe'!M35)</f>
        <v>0</v>
      </c>
      <c r="AH30" s="198">
        <f>IF('Synthèse classe'!O35&lt;0.33,'Synthèse classe'!C35,"")</f>
        <v>0</v>
      </c>
      <c r="AI30" s="199">
        <f>IF(AH30="","",'Synthèse classe'!O35)</f>
        <v>0</v>
      </c>
      <c r="AJ30" s="178"/>
      <c r="AK30" s="65">
        <f>IF(AND(('Synthèse classe'!O35&gt;=0.33),('Synthèse classe'!O35&lt;0.5)),'Synthèse classe'!C35,"")</f>
        <v>0</v>
      </c>
      <c r="AL30" s="199">
        <f>IF(AK30="","",'Synthèse classe'!O35)</f>
        <v>0</v>
      </c>
      <c r="AM30" s="178"/>
      <c r="AN30" s="65">
        <f>IF(AND(('Synthèse classe'!O35&gt;=0.5),('Synthèse classe'!O35&lt;0.66)),'Synthèse classe'!C35,"")</f>
        <v>0</v>
      </c>
      <c r="AO30" s="199">
        <f>IF(AN30="","",'Synthèse classe'!O35)</f>
        <v>0</v>
      </c>
      <c r="AP30" s="178"/>
      <c r="AQ30" s="65">
        <f>IF('Synthèse classe'!O35&gt;=0.66,'Synthèse classe'!C35,"")</f>
        <v>0</v>
      </c>
      <c r="AR30" s="200">
        <f>IF(AQ30="","",'Synthèse classe'!O35)</f>
        <v>0</v>
      </c>
      <c r="AS30" s="198">
        <f>IF('Synthèse classe'!Q35&lt;0.33,'Synthèse classe'!C35,"")</f>
        <v>0</v>
      </c>
      <c r="AT30" s="199">
        <f>IF(AS30="","",'Synthèse classe'!Q35)</f>
        <v>0</v>
      </c>
      <c r="AU30" s="178"/>
      <c r="AV30" s="65">
        <f>IF(AND(('Synthèse classe'!Q35&gt;=0.33),('Synthèse classe'!Q35&lt;0.5)),'Synthèse classe'!C35,"")</f>
        <v>0</v>
      </c>
      <c r="AW30" s="199">
        <f>IF(AV30="","",'Synthèse classe'!Q35)</f>
        <v>0</v>
      </c>
      <c r="AX30" s="178"/>
      <c r="AY30" s="65">
        <f>IF(AND(('Synthèse classe'!Q35&gt;=0.5),('Synthèse classe'!Q35&lt;0.66)),'Synthèse classe'!C35,"")</f>
        <v>0</v>
      </c>
      <c r="AZ30" s="199">
        <f>IF(AY30="","",'Synthèse classe'!Q35)</f>
        <v>0</v>
      </c>
      <c r="BA30" s="178"/>
      <c r="BB30" s="65">
        <f>IF('Synthèse classe'!Q35&gt;=0.66,'Synthèse classe'!C35,"")</f>
        <v>0</v>
      </c>
      <c r="BC30" s="200">
        <f>IF(BB30="","",'Synthèse classe'!Q35)</f>
        <v>0</v>
      </c>
      <c r="BD30" s="198">
        <f>IF('Synthèse classe'!S35&lt;0.33,'Synthèse classe'!C35,"")</f>
        <v>0</v>
      </c>
      <c r="BE30" s="199">
        <f>IF(BD30="","",'Synthèse classe'!S35)</f>
        <v>0</v>
      </c>
      <c r="BF30" s="178"/>
      <c r="BG30" s="65">
        <f>IF(AND(('Synthèse classe'!S35&gt;=0.33),('Synthèse classe'!S35&lt;0.5)),'Synthèse classe'!C35,"")</f>
        <v>0</v>
      </c>
      <c r="BH30" s="199">
        <f>IF(BG30="","",'Synthèse classe'!S35)</f>
        <v>0</v>
      </c>
      <c r="BI30" s="201"/>
      <c r="BJ30" s="65">
        <f>IF(AND(('Synthèse classe'!S35&gt;=0.5),('Synthèse classe'!S35&lt;0.66)),'Synthèse classe'!C35,"")</f>
        <v>0</v>
      </c>
      <c r="BK30" s="199">
        <f>IF(BJ30="","",'Synthèse classe'!S35)</f>
        <v>0</v>
      </c>
      <c r="BL30" s="201"/>
      <c r="BM30" s="65">
        <f>IF('Synthèse classe'!S35&gt;=0.66,'Synthèse classe'!C35,"")</f>
        <v>0</v>
      </c>
      <c r="BN30" s="200">
        <f>IF(BM30="","",'Synthèse classe'!S35)</f>
        <v>0</v>
      </c>
    </row>
    <row r="31" spans="1:66" ht="15.75">
      <c r="A31" s="198">
        <f>IF('Synthèse classe'!F36&lt;0.33,'Synthèse classe'!C36,"")</f>
        <v>0</v>
      </c>
      <c r="B31" s="199">
        <f>IF(A31="","",'Synthèse classe'!F36)</f>
        <v>0</v>
      </c>
      <c r="C31" s="178"/>
      <c r="D31" s="65">
        <f>IF(AND(('Synthèse classe'!F36&gt;=0.33),('Synthèse classe'!F36&lt;0.5)),'Synthèse classe'!C36,"")</f>
        <v>0</v>
      </c>
      <c r="E31" s="199">
        <f>IF(D31="","",'Synthèse classe'!F36)</f>
        <v>0</v>
      </c>
      <c r="F31" s="178"/>
      <c r="G31" s="65">
        <f>IF(AND(('Synthèse classe'!F36&gt;=0.5),('Synthèse classe'!F36&lt;0.66)),'Synthèse classe'!C36,"")</f>
        <v>0</v>
      </c>
      <c r="H31" s="199">
        <f>IF(G31="","",'Synthèse classe'!F36)</f>
        <v>0</v>
      </c>
      <c r="I31" s="178"/>
      <c r="J31" s="65">
        <f>IF('Synthèse classe'!F36&gt;=0.66,'Synthèse classe'!C36,"")</f>
        <v>0</v>
      </c>
      <c r="K31" s="200">
        <f>IF(J31="","",'Synthèse classe'!F36)</f>
        <v>0</v>
      </c>
      <c r="L31" s="198">
        <f>IF('Synthèse classe'!H36&lt;0.33,'Synthèse classe'!C36,"")</f>
        <v>0</v>
      </c>
      <c r="M31" s="199">
        <f>IF(L31="","",'Synthèse classe'!H36)</f>
        <v>0</v>
      </c>
      <c r="N31" s="178"/>
      <c r="O31" s="65">
        <f>IF(AND(('Synthèse classe'!H36&gt;=0.33),('Synthèse classe'!H36&lt;0.5)),'Synthèse classe'!C36,"")</f>
        <v>0</v>
      </c>
      <c r="P31" s="199">
        <f>IF(O31="","",'Synthèse classe'!H36)</f>
        <v>0</v>
      </c>
      <c r="Q31" s="178"/>
      <c r="R31" s="65">
        <f>IF(AND(('Synthèse classe'!H36&gt;=0.5),('Synthèse classe'!H36&lt;0.66)),'Synthèse classe'!C36,"")</f>
        <v>0</v>
      </c>
      <c r="S31" s="199">
        <f>IF(R31="","",'Synthèse classe'!H36)</f>
        <v>0</v>
      </c>
      <c r="T31" s="178"/>
      <c r="U31" s="65">
        <f>IF('Synthèse classe'!H36&gt;=0.66,'Synthèse classe'!C36,"")</f>
        <v>0</v>
      </c>
      <c r="V31" s="200">
        <f>IF(U31="","",'Synthèse classe'!H36)</f>
        <v>0</v>
      </c>
      <c r="W31" s="198">
        <f>IF('Synthèse classe'!M36&lt;0.33,'Synthèse classe'!C36,"")</f>
        <v>0</v>
      </c>
      <c r="X31" s="199">
        <f>IF(W31="","",'Synthèse classe'!M36)</f>
        <v>0</v>
      </c>
      <c r="Y31" s="178"/>
      <c r="Z31" s="65">
        <f>IF(AND(('Synthèse classe'!M36&gt;=0.33),('Synthèse classe'!M36&lt;0.5)),'Synthèse classe'!C36,"")</f>
        <v>0</v>
      </c>
      <c r="AA31" s="199">
        <f>IF(Z31="","",'Synthèse classe'!M36)</f>
        <v>0</v>
      </c>
      <c r="AB31" s="178"/>
      <c r="AC31" s="65">
        <f>IF(AND(('Synthèse classe'!M36&gt;=0.5),('Synthèse classe'!M36&lt;0.66)),'Synthèse classe'!C36,"")</f>
        <v>0</v>
      </c>
      <c r="AD31" s="199">
        <f>IF(AC31="","",'Synthèse classe'!M36)</f>
        <v>0</v>
      </c>
      <c r="AE31" s="178"/>
      <c r="AF31" s="65">
        <f>IF('Synthèse classe'!M36&gt;=0.66,'Synthèse classe'!C36,"")</f>
        <v>0</v>
      </c>
      <c r="AG31" s="200">
        <f>IF(AF31="","",'Synthèse classe'!M36)</f>
        <v>0</v>
      </c>
      <c r="AH31" s="198">
        <f>IF('Synthèse classe'!O36&lt;0.33,'Synthèse classe'!C36,"")</f>
        <v>0</v>
      </c>
      <c r="AI31" s="199">
        <f>IF(AH31="","",'Synthèse classe'!O36)</f>
        <v>0</v>
      </c>
      <c r="AJ31" s="178"/>
      <c r="AK31" s="65">
        <f>IF(AND(('Synthèse classe'!O36&gt;=0.33),('Synthèse classe'!O36&lt;0.5)),'Synthèse classe'!C36,"")</f>
        <v>0</v>
      </c>
      <c r="AL31" s="199">
        <f>IF(AK31="","",'Synthèse classe'!O36)</f>
        <v>0</v>
      </c>
      <c r="AM31" s="178"/>
      <c r="AN31" s="65">
        <f>IF(AND(('Synthèse classe'!O36&gt;=0.5),('Synthèse classe'!O36&lt;0.66)),'Synthèse classe'!C36,"")</f>
        <v>0</v>
      </c>
      <c r="AO31" s="199">
        <f>IF(AN31="","",'Synthèse classe'!O36)</f>
        <v>0</v>
      </c>
      <c r="AP31" s="178"/>
      <c r="AQ31" s="65">
        <f>IF('Synthèse classe'!O36&gt;=0.66,'Synthèse classe'!C36,"")</f>
        <v>0</v>
      </c>
      <c r="AR31" s="200">
        <f>IF(AQ31="","",'Synthèse classe'!O36)</f>
        <v>0</v>
      </c>
      <c r="AS31" s="198">
        <f>IF('Synthèse classe'!Q36&lt;0.33,'Synthèse classe'!C36,"")</f>
        <v>0</v>
      </c>
      <c r="AT31" s="199">
        <f>IF(AS31="","",'Synthèse classe'!Q36)</f>
        <v>0</v>
      </c>
      <c r="AU31" s="178"/>
      <c r="AV31" s="65">
        <f>IF(AND(('Synthèse classe'!Q36&gt;=0.33),('Synthèse classe'!Q36&lt;0.5)),'Synthèse classe'!C36,"")</f>
        <v>0</v>
      </c>
      <c r="AW31" s="199">
        <f>IF(AV31="","",'Synthèse classe'!Q36)</f>
        <v>0</v>
      </c>
      <c r="AX31" s="178"/>
      <c r="AY31" s="65">
        <f>IF(AND(('Synthèse classe'!Q36&gt;=0.5),('Synthèse classe'!Q36&lt;0.66)),'Synthèse classe'!C36,"")</f>
        <v>0</v>
      </c>
      <c r="AZ31" s="199">
        <f>IF(AY31="","",'Synthèse classe'!Q36)</f>
        <v>0</v>
      </c>
      <c r="BA31" s="178"/>
      <c r="BB31" s="65">
        <f>IF('Synthèse classe'!Q36&gt;=0.66,'Synthèse classe'!C36,"")</f>
        <v>0</v>
      </c>
      <c r="BC31" s="200">
        <f>IF(BB31="","",'Synthèse classe'!Q36)</f>
        <v>0</v>
      </c>
      <c r="BD31" s="198">
        <f>IF('Synthèse classe'!S36&lt;0.33,'Synthèse classe'!C36,"")</f>
        <v>0</v>
      </c>
      <c r="BE31" s="199">
        <f>IF(BD31="","",'Synthèse classe'!S36)</f>
        <v>0</v>
      </c>
      <c r="BF31" s="178"/>
      <c r="BG31" s="65">
        <f>IF(AND(('Synthèse classe'!S36&gt;=0.33),('Synthèse classe'!S36&lt;0.5)),'Synthèse classe'!C36,"")</f>
        <v>0</v>
      </c>
      <c r="BH31" s="199">
        <f>IF(BG31="","",'Synthèse classe'!S36)</f>
        <v>0</v>
      </c>
      <c r="BI31" s="201"/>
      <c r="BJ31" s="65">
        <f>IF(AND(('Synthèse classe'!S36&gt;=0.5),('Synthèse classe'!S36&lt;0.66)),'Synthèse classe'!C36,"")</f>
        <v>0</v>
      </c>
      <c r="BK31" s="199">
        <f>IF(BJ31="","",'Synthèse classe'!S36)</f>
        <v>0</v>
      </c>
      <c r="BL31" s="201"/>
      <c r="BM31" s="65">
        <f>IF('Synthèse classe'!S36&gt;=0.66,'Synthèse classe'!C36,"")</f>
        <v>0</v>
      </c>
      <c r="BN31" s="200">
        <f>IF(BM31="","",'Synthèse classe'!S36)</f>
        <v>0</v>
      </c>
    </row>
    <row r="32" spans="1:66" ht="15.75">
      <c r="A32" s="198">
        <f>IF('Synthèse classe'!F37&lt;0.33,'Synthèse classe'!C37,"")</f>
        <v>0</v>
      </c>
      <c r="B32" s="199">
        <f>IF(A32="","",'Synthèse classe'!F37)</f>
        <v>0</v>
      </c>
      <c r="C32" s="178"/>
      <c r="D32" s="65">
        <f>IF(AND(('Synthèse classe'!F37&gt;=0.33),('Synthèse classe'!F37&lt;0.5)),'Synthèse classe'!C37,"")</f>
        <v>0</v>
      </c>
      <c r="E32" s="199">
        <f>IF(D32="","",'Synthèse classe'!F37)</f>
        <v>0</v>
      </c>
      <c r="F32" s="178"/>
      <c r="G32" s="65">
        <f>IF(AND(('Synthèse classe'!F37&gt;=0.5),('Synthèse classe'!F37&lt;0.66)),'Synthèse classe'!C37,"")</f>
        <v>0</v>
      </c>
      <c r="H32" s="199">
        <f>IF(G32="","",'Synthèse classe'!F37)</f>
        <v>0</v>
      </c>
      <c r="I32" s="178"/>
      <c r="J32" s="65">
        <f>IF('Synthèse classe'!F37&gt;=0.66,'Synthèse classe'!C37,"")</f>
        <v>0</v>
      </c>
      <c r="K32" s="200">
        <f>IF(J32="","",'Synthèse classe'!F37)</f>
        <v>0</v>
      </c>
      <c r="L32" s="198">
        <f>IF('Synthèse classe'!H37&lt;0.33,'Synthèse classe'!C37,"")</f>
        <v>0</v>
      </c>
      <c r="M32" s="199">
        <f>IF(L32="","",'Synthèse classe'!H37)</f>
        <v>0</v>
      </c>
      <c r="N32" s="178"/>
      <c r="O32" s="65">
        <f>IF(AND(('Synthèse classe'!H37&gt;=0.33),('Synthèse classe'!H37&lt;0.5)),'Synthèse classe'!C37,"")</f>
        <v>0</v>
      </c>
      <c r="P32" s="199">
        <f>IF(O32="","",'Synthèse classe'!H37)</f>
        <v>0</v>
      </c>
      <c r="Q32" s="178"/>
      <c r="R32" s="65">
        <f>IF(AND(('Synthèse classe'!H37&gt;=0.5),('Synthèse classe'!H37&lt;0.66)),'Synthèse classe'!C37,"")</f>
        <v>0</v>
      </c>
      <c r="S32" s="199">
        <f>IF(R32="","",'Synthèse classe'!H37)</f>
        <v>0</v>
      </c>
      <c r="T32" s="178"/>
      <c r="U32" s="65">
        <f>IF('Synthèse classe'!H37&gt;=0.66,'Synthèse classe'!C37,"")</f>
        <v>0</v>
      </c>
      <c r="V32" s="200">
        <f>IF(U32="","",'Synthèse classe'!H37)</f>
        <v>0</v>
      </c>
      <c r="W32" s="198">
        <f>IF('Synthèse classe'!M37&lt;0.33,'Synthèse classe'!C37,"")</f>
        <v>0</v>
      </c>
      <c r="X32" s="199">
        <f>IF(W32="","",'Synthèse classe'!M37)</f>
        <v>0</v>
      </c>
      <c r="Y32" s="178"/>
      <c r="Z32" s="65">
        <f>IF(AND(('Synthèse classe'!M37&gt;=0.33),('Synthèse classe'!M37&lt;0.5)),'Synthèse classe'!C37,"")</f>
        <v>0</v>
      </c>
      <c r="AA32" s="199">
        <f>IF(Z32="","",'Synthèse classe'!M37)</f>
        <v>0</v>
      </c>
      <c r="AB32" s="178"/>
      <c r="AC32" s="65">
        <f>IF(AND(('Synthèse classe'!M37&gt;=0.5),('Synthèse classe'!M37&lt;0.66)),'Synthèse classe'!C37,"")</f>
        <v>0</v>
      </c>
      <c r="AD32" s="199">
        <f>IF(AC32="","",'Synthèse classe'!M37)</f>
        <v>0</v>
      </c>
      <c r="AE32" s="178"/>
      <c r="AF32" s="65">
        <f>IF('Synthèse classe'!M37&gt;=0.66,'Synthèse classe'!C37,"")</f>
        <v>0</v>
      </c>
      <c r="AG32" s="200">
        <f>IF(AF32="","",'Synthèse classe'!M37)</f>
        <v>0</v>
      </c>
      <c r="AH32" s="198">
        <f>IF('Synthèse classe'!O37&lt;0.33,'Synthèse classe'!C37,"")</f>
        <v>0</v>
      </c>
      <c r="AI32" s="199">
        <f>IF(AH32="","",'Synthèse classe'!O37)</f>
        <v>0</v>
      </c>
      <c r="AJ32" s="178"/>
      <c r="AK32" s="65">
        <f>IF(AND(('Synthèse classe'!O37&gt;=0.33),('Synthèse classe'!O37&lt;0.5)),'Synthèse classe'!C37,"")</f>
        <v>0</v>
      </c>
      <c r="AL32" s="199">
        <f>IF(AK32="","",'Synthèse classe'!O37)</f>
        <v>0</v>
      </c>
      <c r="AM32" s="178"/>
      <c r="AN32" s="65">
        <f>IF(AND(('Synthèse classe'!O37&gt;=0.5),('Synthèse classe'!O37&lt;0.66)),'Synthèse classe'!C37,"")</f>
        <v>0</v>
      </c>
      <c r="AO32" s="199">
        <f>IF(AN32="","",'Synthèse classe'!O37)</f>
        <v>0</v>
      </c>
      <c r="AP32" s="178"/>
      <c r="AQ32" s="65">
        <f>IF('Synthèse classe'!O37&gt;=0.66,'Synthèse classe'!C37,"")</f>
        <v>0</v>
      </c>
      <c r="AR32" s="200">
        <f>IF(AQ32="","",'Synthèse classe'!O37)</f>
        <v>0</v>
      </c>
      <c r="AS32" s="198">
        <f>IF('Synthèse classe'!Q37&lt;0.33,'Synthèse classe'!C37,"")</f>
        <v>0</v>
      </c>
      <c r="AT32" s="199">
        <f>IF(AS32="","",'Synthèse classe'!Q37)</f>
        <v>0</v>
      </c>
      <c r="AU32" s="178"/>
      <c r="AV32" s="65">
        <f>IF(AND(('Synthèse classe'!Q37&gt;=0.33),('Synthèse classe'!Q37&lt;0.5)),'Synthèse classe'!C37,"")</f>
        <v>0</v>
      </c>
      <c r="AW32" s="199">
        <f>IF(AV32="","",'Synthèse classe'!Q37)</f>
        <v>0</v>
      </c>
      <c r="AX32" s="178"/>
      <c r="AY32" s="65">
        <f>IF(AND(('Synthèse classe'!Q37&gt;=0.5),('Synthèse classe'!Q37&lt;0.66)),'Synthèse classe'!C37,"")</f>
        <v>0</v>
      </c>
      <c r="AZ32" s="199">
        <f>IF(AY32="","",'Synthèse classe'!Q37)</f>
        <v>0</v>
      </c>
      <c r="BA32" s="178"/>
      <c r="BB32" s="65">
        <f>IF('Synthèse classe'!Q37&gt;=0.66,'Synthèse classe'!C37,"")</f>
        <v>0</v>
      </c>
      <c r="BC32" s="200">
        <f>IF(BB32="","",'Synthèse classe'!Q37)</f>
        <v>0</v>
      </c>
      <c r="BD32" s="198">
        <f>IF('Synthèse classe'!S37&lt;0.33,'Synthèse classe'!C37,"")</f>
        <v>0</v>
      </c>
      <c r="BE32" s="199">
        <f>IF(BD32="","",'Synthèse classe'!S37)</f>
        <v>0</v>
      </c>
      <c r="BF32" s="178"/>
      <c r="BG32" s="65">
        <f>IF(AND(('Synthèse classe'!S37&gt;=0.33),('Synthèse classe'!S37&lt;0.5)),'Synthèse classe'!C37,"")</f>
        <v>0</v>
      </c>
      <c r="BH32" s="199">
        <f>IF(BG32="","",'Synthèse classe'!S37)</f>
        <v>0</v>
      </c>
      <c r="BI32" s="201"/>
      <c r="BJ32" s="65">
        <f>IF(AND(('Synthèse classe'!S37&gt;=0.5),('Synthèse classe'!S37&lt;0.66)),'Synthèse classe'!C37,"")</f>
        <v>0</v>
      </c>
      <c r="BK32" s="199">
        <f>IF(BJ32="","",'Synthèse classe'!S37)</f>
        <v>0</v>
      </c>
      <c r="BL32" s="201"/>
      <c r="BM32" s="65">
        <f>IF('Synthèse classe'!S37&gt;=0.66,'Synthèse classe'!C37,"")</f>
        <v>0</v>
      </c>
      <c r="BN32" s="200">
        <f>IF(BM32="","",'Synthèse classe'!S37)</f>
        <v>0</v>
      </c>
    </row>
  </sheetData>
  <sheetProtection sheet="1" selectLockedCells="1"/>
  <mergeCells count="36">
    <mergeCell ref="A1:K1"/>
    <mergeCell ref="L1:V1"/>
    <mergeCell ref="W1:AG1"/>
    <mergeCell ref="AH1:AR1"/>
    <mergeCell ref="AS1:BC1"/>
    <mergeCell ref="BD1:BN1"/>
    <mergeCell ref="A2:K3"/>
    <mergeCell ref="L2:V3"/>
    <mergeCell ref="W2:AG3"/>
    <mergeCell ref="AH2:AR3"/>
    <mergeCell ref="AS2:BC3"/>
    <mergeCell ref="BD2:BN3"/>
    <mergeCell ref="A4:B4"/>
    <mergeCell ref="D4:E4"/>
    <mergeCell ref="G4:H4"/>
    <mergeCell ref="J4:K4"/>
    <mergeCell ref="L4:M4"/>
    <mergeCell ref="O4:P4"/>
    <mergeCell ref="R4:S4"/>
    <mergeCell ref="U4:V4"/>
    <mergeCell ref="W4:X4"/>
    <mergeCell ref="Z4:AA4"/>
    <mergeCell ref="AC4:AD4"/>
    <mergeCell ref="AF4:AG4"/>
    <mergeCell ref="AH4:AI4"/>
    <mergeCell ref="AK4:AL4"/>
    <mergeCell ref="AN4:AO4"/>
    <mergeCell ref="AQ4:AR4"/>
    <mergeCell ref="AS4:AT4"/>
    <mergeCell ref="AV4:AW4"/>
    <mergeCell ref="AY4:AZ4"/>
    <mergeCell ref="BB4:BC4"/>
    <mergeCell ref="BD4:BE4"/>
    <mergeCell ref="BG4:BH4"/>
    <mergeCell ref="BJ4:BK4"/>
    <mergeCell ref="BM4:BN4"/>
  </mergeCells>
  <printOptions/>
  <pageMargins left="0.7875" right="0.46875" top="0.45" bottom="0.35694444444444445" header="0.18472222222222223" footer="0.09166666666666666"/>
  <pageSetup horizontalDpi="300" verticalDpi="300" orientation="landscape" paperSize="9" scale="105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</dc:creator>
  <cp:keywords/>
  <dc:description/>
  <cp:lastModifiedBy/>
  <cp:lastPrinted>2019-06-26T12:03:12Z</cp:lastPrinted>
  <dcterms:created xsi:type="dcterms:W3CDTF">2019-06-12T15:25:19Z</dcterms:created>
  <dcterms:modified xsi:type="dcterms:W3CDTF">2019-10-11T13:28:19Z</dcterms:modified>
  <cp:category/>
  <cp:version/>
  <cp:contentType/>
  <cp:contentStatus/>
  <cp:revision>14</cp:revision>
</cp:coreProperties>
</file>